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NWMCFS01-2019\Data\Transportation\North Shore Council of Mayors\Call for Projects\STP-L\2027-2031\"/>
    </mc:Choice>
  </mc:AlternateContent>
  <xr:revisionPtr revIDLastSave="0" documentId="13_ncr:1_{43342F34-C0CD-45D0-AC57-0B6F8DD27880}" xr6:coauthVersionLast="47" xr6:coauthVersionMax="47" xr10:uidLastSave="{00000000-0000-0000-0000-000000000000}"/>
  <bookViews>
    <workbookView xWindow="-28920" yWindow="-120" windowWidth="29040" windowHeight="15720" tabRatio="781" activeTab="2" xr2:uid="{EB67BFC7-B842-46BF-8C89-3B990AA99961}"/>
  </bookViews>
  <sheets>
    <sheet name="Instructions" sheetId="79" r:id="rId1"/>
    <sheet name="Framework (Definitions)" sheetId="80" r:id="rId2"/>
    <sheet name="Exposure Scoring Sheet" sheetId="75" r:id="rId3"/>
    <sheet name="Scoring Calcs" sheetId="27" state="hidden" r:id="rId4"/>
    <sheet name="Risk Factors" sheetId="78" r:id="rId5"/>
    <sheet name="Summary Scoring Sheet" sheetId="76" r:id="rId6"/>
    <sheet name="Optional - Safe System Prompts" sheetId="77" r:id="rId7"/>
    <sheet name="Version Control" sheetId="82" r:id="rId8"/>
  </sheets>
  <definedNames>
    <definedName name="_xlnm.Print_Area" localSheetId="2">'Exposure Scoring Sheet'!$A$1:$C$49</definedName>
    <definedName name="_xlnm.Print_Area" localSheetId="1">'Framework (Definitions)'!$A$1:$D$16</definedName>
    <definedName name="_xlnm.Print_Area" localSheetId="6">'Optional - Safe System Prompts'!$A$1:$C$7</definedName>
    <definedName name="_xlnm.Print_Area" localSheetId="4">'Risk Factors'!$A$1:$F$220</definedName>
    <definedName name="_xlnm.Print_Area" localSheetId="5">'Summary Scoring Sheet'!$A$1:$E$9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8" i="75" l="1"/>
  <c r="C95" i="75"/>
  <c r="C127" i="78" l="1"/>
  <c r="C142" i="78"/>
  <c r="C109" i="78"/>
  <c r="C158" i="78"/>
  <c r="A136" i="78"/>
  <c r="C136" i="78"/>
  <c r="A9" i="78"/>
  <c r="C9" i="78"/>
  <c r="A15" i="78"/>
  <c r="C15" i="78"/>
  <c r="A22" i="78"/>
  <c r="C22" i="78"/>
  <c r="C57" i="78"/>
  <c r="C34" i="78"/>
  <c r="C44" i="78"/>
  <c r="C51" i="78"/>
  <c r="C103" i="78"/>
  <c r="C119" i="78"/>
  <c r="C150" i="78"/>
  <c r="C167" i="78"/>
  <c r="C205" i="78"/>
  <c r="A205" i="78"/>
  <c r="C210" i="78"/>
  <c r="A210" i="78"/>
  <c r="A34" i="78"/>
  <c r="A44" i="78"/>
  <c r="A51" i="78"/>
  <c r="A57" i="78"/>
  <c r="C81" i="78"/>
  <c r="A81" i="78"/>
  <c r="A103" i="78"/>
  <c r="A109" i="78"/>
  <c r="A119" i="78"/>
  <c r="A127" i="78"/>
  <c r="A142" i="78"/>
  <c r="A150" i="78"/>
  <c r="A158" i="78"/>
  <c r="A167" i="78"/>
  <c r="C191" i="78"/>
  <c r="A191" i="78"/>
  <c r="C176" i="78"/>
  <c r="A176" i="78"/>
  <c r="C182" i="78"/>
  <c r="A182" i="78"/>
  <c r="C66" i="78"/>
  <c r="A66" i="78"/>
  <c r="C75" i="78"/>
  <c r="A75" i="78"/>
  <c r="C199" i="78"/>
  <c r="A199" i="78"/>
  <c r="A96" i="78"/>
  <c r="C96" i="78"/>
  <c r="C89" i="78"/>
  <c r="A89" i="78"/>
  <c r="A223" i="78" l="1"/>
  <c r="B73" i="75" s="1"/>
  <c r="A222" i="78"/>
  <c r="B70" i="75" s="1"/>
  <c r="A220" i="78"/>
  <c r="B95" i="75" s="1"/>
  <c r="C223" i="78"/>
  <c r="C73" i="75" s="1"/>
  <c r="C219" i="78"/>
  <c r="C220" i="78"/>
  <c r="C222" i="78"/>
  <c r="C70" i="75" s="1"/>
  <c r="A219" i="78"/>
  <c r="B98" i="75" s="1"/>
  <c r="C130" i="75"/>
  <c r="C132" i="75" s="1"/>
  <c r="E14" i="76" s="1"/>
  <c r="B130" i="75"/>
  <c r="B132" i="75" s="1"/>
  <c r="E6" i="76" s="1"/>
  <c r="C114" i="75"/>
  <c r="C116" i="75" s="1"/>
  <c r="C14" i="76" s="1"/>
  <c r="C44" i="75"/>
  <c r="C35" i="75"/>
  <c r="C23" i="75"/>
  <c r="C14" i="75"/>
  <c r="C103" i="75"/>
  <c r="B103" i="75"/>
  <c r="B114" i="75"/>
  <c r="B116" i="75" s="1"/>
  <c r="C6" i="76" s="1"/>
  <c r="B23" i="75"/>
  <c r="B14" i="75"/>
  <c r="B2" i="77"/>
  <c r="B44" i="75"/>
  <c r="B35" i="75"/>
  <c r="C24" i="75" l="1"/>
  <c r="C12" i="76" s="1"/>
  <c r="B97" i="75"/>
  <c r="E5" i="76" s="1"/>
  <c r="C100" i="75"/>
  <c r="C45" i="75"/>
  <c r="E12" i="76" s="1"/>
  <c r="B24" i="75"/>
  <c r="C4" i="76" s="1"/>
  <c r="B45" i="75"/>
  <c r="E4" i="76" s="1"/>
  <c r="C75" i="75" l="1"/>
  <c r="B75" i="75"/>
  <c r="B72" i="75"/>
  <c r="C72" i="75"/>
  <c r="C13" i="76" s="1"/>
  <c r="C15" i="76" s="1"/>
  <c r="B100" i="75"/>
  <c r="C97" i="75"/>
  <c r="E13" i="76" s="1"/>
  <c r="E15" i="76" s="1"/>
  <c r="E7" i="76"/>
  <c r="A17" i="76" l="1"/>
  <c r="C5" i="76"/>
  <c r="C7" i="76" s="1"/>
  <c r="A9" i="76" s="1"/>
  <c r="A19" i="76" l="1"/>
</calcChain>
</file>

<file path=xl/sharedStrings.xml><?xml version="1.0" encoding="utf-8"?>
<sst xmlns="http://schemas.openxmlformats.org/spreadsheetml/2006/main" count="671" uniqueCount="351">
  <si>
    <t xml:space="preserve">Safe System Project-Based Alignment Framework </t>
  </si>
  <si>
    <t>For Project Locations </t>
  </si>
  <si>
    <t>Overview  </t>
  </si>
  <si>
    <t>The Safe System Project-Based Alignment Framework  (Project-Based Framework) was developed to assess roadway locations and potential improvements through a Safe System Approach (SSA) lens. The criteria and use of this framework lends itself to infrastructure projects and comparison among alternatives for specific locations. The Project-Based Framework provides practitioners a means of contrasting those improvements relative to one another through a scoring matrix, which focuses on Exposure, Likelihood and Severity for both vulnerable road users and motor vehicle occupants. The Project-based Framework also includes prompts that are based on the other SSA Elements (Safe Road Users, Safe Vehicles, Post-Crash Care), as well as Equity. This approach was developed with the SSA Principles in mind, and to be consistent with the Safe System Roadway Design Hierarchy.</t>
  </si>
  <si>
    <t>How to Use the Framework</t>
  </si>
  <si>
    <t xml:space="preserve">Users first complete the spreadsheet to evaluate project location existing conditions. Inputs can be collected from Google Street View or similar sources. This can also be used supplement Road Safety Audits through a Safe System lens using quantitative (exposure, likelihood, severity) and qualitative (prompts) evaluations of the site. </t>
  </si>
  <si>
    <t xml:space="preserve">Once a score is derived for existing conditions, the user can complete the spreadsheet for each of the proposed project alternatives. The final score is relative, meaning lower scores are closer to alignment with the Safe System Approach than higher scores. This score can be used to compare proposed solutions to the existing conditions, as well as to evaluate and compare proposed alternatives. </t>
  </si>
  <si>
    <t>Tabs</t>
  </si>
  <si>
    <r>
      <rPr>
        <b/>
        <sz val="16"/>
        <color theme="1"/>
        <rFont val="Arial"/>
        <family val="2"/>
      </rPr>
      <t>Framework (Definitions) –</t>
    </r>
    <r>
      <rPr>
        <sz val="16"/>
        <color theme="1"/>
        <rFont val="Arial"/>
        <family val="2"/>
      </rPr>
      <t xml:space="preserve"> Provides definitions and scores by mode (i.e., vulnerable road users or motor vehicles) for the factors in each category (i.e., exposures, likelihood and severity). These are the criteria and inputs necessary for each of the scoring sheets.</t>
    </r>
  </si>
  <si>
    <r>
      <rPr>
        <b/>
        <sz val="16"/>
        <color theme="1"/>
        <rFont val="Arial"/>
        <family val="2"/>
      </rPr>
      <t xml:space="preserve">Exposure Scoring Sheet – </t>
    </r>
    <r>
      <rPr>
        <sz val="16"/>
        <color theme="1"/>
        <rFont val="Arial"/>
        <family val="2"/>
      </rPr>
      <t>Calculates a separate score for vulnerable road users and motor vehicles based on inputs related to factors that increase exposure to relevant conflicts. These inputs are based on the roadway geometry and user volumes.</t>
    </r>
  </si>
  <si>
    <r>
      <rPr>
        <b/>
        <sz val="16"/>
        <color theme="1"/>
        <rFont val="Arial"/>
        <family val="2"/>
      </rPr>
      <t xml:space="preserve">Likelihood Scoring Sheet – </t>
    </r>
    <r>
      <rPr>
        <sz val="16"/>
        <color theme="1"/>
        <rFont val="Arial"/>
        <family val="2"/>
      </rPr>
      <t>Calculates a separate score for vulnerable road users and motor vehicles based on inputs related to factors that increase the likelihood of a fatal or serious injury crash taking place. These risk factors are input and evaluated on the two Risk Factors tabs. Users can click the links to the respective Risk Factor tabs labeled, “Identify and Weight Risk Factors”.</t>
    </r>
  </si>
  <si>
    <r>
      <rPr>
        <b/>
        <sz val="16"/>
        <color theme="1"/>
        <rFont val="Arial"/>
        <family val="2"/>
      </rPr>
      <t>Risk Factors (VRU) –</t>
    </r>
    <r>
      <rPr>
        <sz val="16"/>
        <color theme="1"/>
        <rFont val="Arial"/>
        <family val="2"/>
      </rPr>
      <t xml:space="preserve"> Provides weighted risk factor inputs for likelihood scoring based on scaling of various factors observed at the roadway location, as they relate to Vulnerable Road Users. This sheet also allows the user to input additional factors that are not listed and provide scaling.</t>
    </r>
  </si>
  <si>
    <r>
      <rPr>
        <b/>
        <sz val="16"/>
        <color theme="1"/>
        <rFont val="Arial"/>
        <family val="2"/>
      </rPr>
      <t xml:space="preserve">Risk Factors (Motor Vehicle) – </t>
    </r>
    <r>
      <rPr>
        <sz val="16"/>
        <color theme="1"/>
        <rFont val="Arial"/>
        <family val="2"/>
      </rPr>
      <t xml:space="preserve">Provides weighted risk factor inputs for likelihood scoring based on scaling of various factors observed at the roadway location, as they relate to Motor Vehicles. This sheet also allows the user to input additional factors that are not listed and provide scaling. </t>
    </r>
  </si>
  <si>
    <r>
      <rPr>
        <b/>
        <sz val="16"/>
        <color theme="1"/>
        <rFont val="Arial"/>
        <family val="2"/>
      </rPr>
      <t xml:space="preserve">Severity Scoring Sheet – </t>
    </r>
    <r>
      <rPr>
        <sz val="16"/>
        <color theme="1"/>
        <rFont val="Arial"/>
        <family val="2"/>
      </rPr>
      <t>Calculates a score for users based on inputs related to factors that increase potential severity of conflicts. These inputs are based on travel speeds and potential for improvements in proposed conditions to impact or reduce those speeds.</t>
    </r>
  </si>
  <si>
    <r>
      <rPr>
        <b/>
        <sz val="16"/>
        <color theme="1"/>
        <rFont val="Arial"/>
        <family val="2"/>
      </rPr>
      <t xml:space="preserve">Summary Scoring Sheet – </t>
    </r>
    <r>
      <rPr>
        <sz val="16"/>
        <color theme="1"/>
        <rFont val="Arial"/>
        <family val="2"/>
      </rPr>
      <t>Calculated total score based on the totals of the Exposure, Likelihood and Severity scoring sheets.</t>
    </r>
  </si>
  <si>
    <r>
      <rPr>
        <b/>
        <sz val="16"/>
        <color theme="1"/>
        <rFont val="Arial"/>
        <family val="2"/>
      </rPr>
      <t>Safe System Prompts –</t>
    </r>
    <r>
      <rPr>
        <sz val="16"/>
        <color theme="1"/>
        <rFont val="Arial"/>
        <family val="2"/>
      </rPr>
      <t xml:space="preserve"> Provides considerations for Safe System elements beyond Safe Roads and Safe Speeds, including Safe Road Users, Safe Vehicles and Post Crash Care, as well as Equity. This sheet is set up to log information about the location that should be considered in a comprehensive approach to improving safety.</t>
    </r>
  </si>
  <si>
    <t>Legend</t>
  </si>
  <si>
    <t>(User Input)</t>
  </si>
  <si>
    <t>(Optional User Input)</t>
  </si>
  <si>
    <t>(Calculated Cells)</t>
  </si>
  <si>
    <t>(Calculated Subtotals)</t>
  </si>
  <si>
    <t>(Calculated Scoring Total)</t>
  </si>
  <si>
    <t>Prioritization Framework Definitions</t>
  </si>
  <si>
    <t>Factors</t>
  </si>
  <si>
    <t>Units</t>
  </si>
  <si>
    <t>Definitions</t>
  </si>
  <si>
    <t xml:space="preserve">Motor Vehicle Volumes </t>
  </si>
  <si>
    <t>AADT</t>
  </si>
  <si>
    <t>Volumes of vehicles along the corridor or entering the intersection.</t>
  </si>
  <si>
    <t>Roadway Width</t>
  </si>
  <si>
    <t>Feet</t>
  </si>
  <si>
    <t xml:space="preserve">Vulnerable Users Present </t>
  </si>
  <si>
    <t>Users per Day</t>
  </si>
  <si>
    <t>The expected number of pedestrian and bicyclists crossing along the corridor or intersection.</t>
  </si>
  <si>
    <t>Crossing Distance</t>
  </si>
  <si>
    <t>Lanes</t>
  </si>
  <si>
    <t>The maximum number of lanes a pedestrian or bicyclist may cross along a corridor or intersection in a single crossing movement or stage.</t>
  </si>
  <si>
    <t>Risk Factors (Impacting Likelihood)</t>
  </si>
  <si>
    <t>-</t>
  </si>
  <si>
    <t>Roadway features and surrounding factors that increase the likelihood of collisions involving vulnerable users or motor vehicle occupants occurring at the site or within the network (See Risk Factor Examples by Context below). Use the tabs labeled "Risk Factors (VRU)" and "Risk Factors (Motor Vehicle)" to calculate weighted risk factors scores.</t>
  </si>
  <si>
    <t xml:space="preserve">Vehicle Speed </t>
  </si>
  <si>
    <t>Miles per Hour</t>
  </si>
  <si>
    <t>Use operating speeds (85th percentile) for vehicles if available for existing conditions or no-build. If they are not available, use posted speed limit on the corridor or maximum posted speed approaching the intersection plus seven additional miles per hour.</t>
  </si>
  <si>
    <t>Risk Factors (Impacting Severity)</t>
  </si>
  <si>
    <t>Yes/No</t>
  </si>
  <si>
    <t xml:space="preserve">For Proposed Improvements, if factors impacting travel speed of motor vehicles are addressed by the proposed improvements, select "Yes" to subtract five miles per hour or manually select lower speed. Examples are provided below. </t>
  </si>
  <si>
    <t>Risk Factor Examples</t>
  </si>
  <si>
    <t>Context</t>
  </si>
  <si>
    <t>Segment</t>
  </si>
  <si>
    <t>Intersection</t>
  </si>
  <si>
    <t>Impacting Likelihood (VRU)</t>
  </si>
  <si>
    <t>Urban</t>
  </si>
  <si>
    <r>
      <rPr>
        <b/>
        <sz val="16"/>
        <color theme="1"/>
        <rFont val="Arial"/>
        <family val="2"/>
      </rPr>
      <t>Ped/Bike Accommodations:</t>
    </r>
    <r>
      <rPr>
        <sz val="16"/>
        <color theme="1"/>
        <rFont val="Arial"/>
        <family val="2"/>
      </rPr>
      <t xml:space="preserve">
 - Lack of Pedestrian Space Separation (Along)
 - Lack of Cyclist Space Separation (Along)
</t>
    </r>
    <r>
      <rPr>
        <b/>
        <sz val="16"/>
        <color theme="1"/>
        <rFont val="Arial"/>
        <family val="2"/>
      </rPr>
      <t>Geometry:</t>
    </r>
    <r>
      <rPr>
        <sz val="16"/>
        <color theme="1"/>
        <rFont val="Arial"/>
        <family val="2"/>
      </rPr>
      <t xml:space="preserve">
 - Obstructed Sight Distance
 - One-way Street
</t>
    </r>
    <r>
      <rPr>
        <b/>
        <sz val="16"/>
        <color theme="1"/>
        <rFont val="Arial"/>
        <family val="2"/>
      </rPr>
      <t>Context:</t>
    </r>
    <r>
      <rPr>
        <sz val="16"/>
        <color theme="1"/>
        <rFont val="Arial"/>
        <family val="2"/>
      </rPr>
      <t xml:space="preserve">
 - Proximity to School (within 1/4 mile)
 - Proximity to Transit Stops (within 1/4 mile)
 - Businesses Serving Alcohol (within 1/4 mile)
</t>
    </r>
    <r>
      <rPr>
        <b/>
        <sz val="16"/>
        <color theme="1"/>
        <rFont val="Arial"/>
        <family val="2"/>
      </rPr>
      <t xml:space="preserve"> Other:</t>
    </r>
    <r>
      <rPr>
        <sz val="16"/>
        <color theme="1"/>
        <rFont val="Arial"/>
        <family val="2"/>
      </rPr>
      <t xml:space="preserve">
 - No Lighting
</t>
    </r>
  </si>
  <si>
    <r>
      <rPr>
        <b/>
        <sz val="16"/>
        <color theme="1"/>
        <rFont val="Arial"/>
        <family val="2"/>
      </rPr>
      <t>Ped/Bike Accommodations:</t>
    </r>
    <r>
      <rPr>
        <sz val="16"/>
        <color theme="1"/>
        <rFont val="Arial"/>
        <family val="2"/>
      </rPr>
      <t xml:space="preserve">
 - Lack of Pedestrian Time Separation (major and/or minor)
 - Lack of Cyclist Time Separation (major and/or minor)
 - Lack of Pedestrian Space Separation (major and/or minor)
 - Lack of Cyclist Space Separation (major and/or minor)
</t>
    </r>
    <r>
      <rPr>
        <b/>
        <sz val="16"/>
        <color theme="1"/>
        <rFont val="Arial"/>
        <family val="2"/>
      </rPr>
      <t>Geometry:</t>
    </r>
    <r>
      <rPr>
        <sz val="16"/>
        <color theme="1"/>
        <rFont val="Arial"/>
        <family val="2"/>
      </rPr>
      <t xml:space="preserve">
 - Obstructed Sight Distance (major and/or minor)
 - Channelized Right Turn Lane/Free Flow Lane (major and/or minor)
 - Driveways near Intersection
</t>
    </r>
    <r>
      <rPr>
        <b/>
        <sz val="16"/>
        <color theme="1"/>
        <rFont val="Arial"/>
        <family val="2"/>
      </rPr>
      <t>Context:</t>
    </r>
    <r>
      <rPr>
        <sz val="16"/>
        <color theme="1"/>
        <rFont val="Arial"/>
        <family val="2"/>
      </rPr>
      <t xml:space="preserve">
 - Proximity to School (within 1/4 mile)
 - Proximity to Transit Stops (within 1/4 mile)
 - Proximity to Businesses Serving Alcohol (within 1/4 mile)
</t>
    </r>
    <r>
      <rPr>
        <b/>
        <sz val="16"/>
        <color theme="1"/>
        <rFont val="Arial"/>
        <family val="2"/>
      </rPr>
      <t xml:space="preserve">Intersection Operations:
</t>
    </r>
    <r>
      <rPr>
        <sz val="16"/>
        <color theme="1"/>
        <rFont val="Arial"/>
        <family val="2"/>
      </rPr>
      <t xml:space="preserve"> - Right-turn-on-red Allowed (major and/or minor)
 - Permissive Left Turns Allowed (major and/or minor)
 - Clearance Times (major and/or minor)
 - Lack of Leading Pedestrian Interval (major and/or minor)
</t>
    </r>
    <r>
      <rPr>
        <b/>
        <sz val="16"/>
        <color theme="1"/>
        <rFont val="Arial"/>
        <family val="2"/>
      </rPr>
      <t xml:space="preserve"> Other: </t>
    </r>
    <r>
      <rPr>
        <sz val="16"/>
        <color theme="1"/>
        <rFont val="Arial"/>
        <family val="2"/>
      </rPr>
      <t xml:space="preserve">
- No Lighting
</t>
    </r>
  </si>
  <si>
    <t>Rural</t>
  </si>
  <si>
    <r>
      <rPr>
        <b/>
        <sz val="16"/>
        <color theme="1"/>
        <rFont val="Arial"/>
        <family val="2"/>
      </rPr>
      <t>Ped/Bike Accommodations:</t>
    </r>
    <r>
      <rPr>
        <sz val="16"/>
        <color theme="1"/>
        <rFont val="Arial"/>
        <family val="2"/>
      </rPr>
      <t xml:space="preserve">
 - Lack of Pedestrian Space Separation (Along)
 - Lack of Cyclist Space Separation (Along)
</t>
    </r>
    <r>
      <rPr>
        <b/>
        <sz val="16"/>
        <color theme="1"/>
        <rFont val="Arial"/>
        <family val="2"/>
      </rPr>
      <t>Geometry:</t>
    </r>
    <r>
      <rPr>
        <sz val="16"/>
        <color theme="1"/>
        <rFont val="Arial"/>
        <family val="2"/>
      </rPr>
      <t xml:space="preserve">
 - Obstructed Sight Distance
 - Road Not Level
</t>
    </r>
    <r>
      <rPr>
        <b/>
        <sz val="16"/>
        <color theme="1"/>
        <rFont val="Arial"/>
        <family val="2"/>
      </rPr>
      <t>Context:</t>
    </r>
    <r>
      <rPr>
        <sz val="16"/>
        <color theme="1"/>
        <rFont val="Arial"/>
        <family val="2"/>
      </rPr>
      <t xml:space="preserve">
 - Proximity to School (within 1/4 mile)
 - Proximity to Transit Stops (within 1/4 mile)
 - Businesses Serving Alcohol (within 1/4 mile)
</t>
    </r>
    <r>
      <rPr>
        <b/>
        <sz val="16"/>
        <color theme="1"/>
        <rFont val="Arial"/>
        <family val="2"/>
      </rPr>
      <t xml:space="preserve">Other:
</t>
    </r>
    <r>
      <rPr>
        <sz val="16"/>
        <color theme="1"/>
        <rFont val="Arial"/>
        <family val="2"/>
      </rPr>
      <t xml:space="preserve"> - No Lighting
</t>
    </r>
  </si>
  <si>
    <r>
      <rPr>
        <b/>
        <sz val="16"/>
        <color theme="1"/>
        <rFont val="Arial"/>
        <family val="2"/>
      </rPr>
      <t>Ped/Bike Accommodations:</t>
    </r>
    <r>
      <rPr>
        <sz val="16"/>
        <color theme="1"/>
        <rFont val="Arial"/>
        <family val="2"/>
      </rPr>
      <t xml:space="preserve">
 - Lack of Pedestrian Time Separation (major and/or minor)
 - Lack of Cyclist Time Separation (major and/or minor)
 - Lack of Pedestrian Space Separation (major and/or minor)
 - Lack of Cyclist Space Separation (major and/or minor)
</t>
    </r>
    <r>
      <rPr>
        <b/>
        <sz val="16"/>
        <color theme="1"/>
        <rFont val="Arial"/>
        <family val="2"/>
      </rPr>
      <t>Geometry:</t>
    </r>
    <r>
      <rPr>
        <sz val="16"/>
        <color theme="1"/>
        <rFont val="Arial"/>
        <family val="2"/>
      </rPr>
      <t xml:space="preserve">
 - Obstructed Sight Distance (major and/or minor)
 - Road Not Level (major and/or minor)
 - Channelized Right Turn Lane/Free Flow Lane (major and/or minor)
 - Driveways Near Intersection
</t>
    </r>
    <r>
      <rPr>
        <b/>
        <sz val="16"/>
        <color theme="1"/>
        <rFont val="Arial"/>
        <family val="2"/>
      </rPr>
      <t xml:space="preserve">Context:
</t>
    </r>
    <r>
      <rPr>
        <sz val="16"/>
        <color theme="1"/>
        <rFont val="Arial"/>
        <family val="2"/>
      </rPr>
      <t xml:space="preserve"> - Proximity to School (within 1/4 mile)
 - Proximity to Transit Stops (within 1/4 mile)
 - Proximity to Businesses Serving Alcohol (within 1/4 mile)
</t>
    </r>
    <r>
      <rPr>
        <b/>
        <sz val="16"/>
        <color theme="1"/>
        <rFont val="Arial"/>
        <family val="2"/>
      </rPr>
      <t>Intersection Operations:</t>
    </r>
    <r>
      <rPr>
        <sz val="16"/>
        <color theme="1"/>
        <rFont val="Arial"/>
        <family val="2"/>
      </rPr>
      <t xml:space="preserve">
 - Right-turn-on-red Allowed (major and/or minor)
 - Permissive Left Turns Allowed (major and/or minor)
 - Clearance Times (major and/or minor)
</t>
    </r>
    <r>
      <rPr>
        <b/>
        <sz val="16"/>
        <color theme="1"/>
        <rFont val="Arial"/>
        <family val="2"/>
      </rPr>
      <t xml:space="preserve"> Other:</t>
    </r>
    <r>
      <rPr>
        <sz val="16"/>
        <color theme="1"/>
        <rFont val="Arial"/>
        <family val="2"/>
      </rPr>
      <t xml:space="preserve">
- No Lighting
 </t>
    </r>
  </si>
  <si>
    <t>Impacting Likelihood (Motor Vehicle)</t>
  </si>
  <si>
    <r>
      <rPr>
        <b/>
        <sz val="16"/>
        <color theme="1"/>
        <rFont val="Arial"/>
        <family val="2"/>
      </rPr>
      <t>Geometry:</t>
    </r>
    <r>
      <rPr>
        <sz val="16"/>
        <color theme="1"/>
        <rFont val="Arial"/>
        <family val="2"/>
      </rPr>
      <t xml:space="preserve">
 - Obstructed Sight Distance 
 - High Driveway Density (30 per mile or greater)
 - Undivided
 - Intersection Density
 - Crossing Conflict Intersections within Segment
</t>
    </r>
    <r>
      <rPr>
        <b/>
        <sz val="16"/>
        <color theme="1"/>
        <rFont val="Arial"/>
        <family val="2"/>
      </rPr>
      <t>Context:</t>
    </r>
    <r>
      <rPr>
        <sz val="16"/>
        <color theme="1"/>
        <rFont val="Arial"/>
        <family val="2"/>
      </rPr>
      <t xml:space="preserve">
  - Proximity to Businesses Serving Alcohol (within 1/4 mile)
</t>
    </r>
    <r>
      <rPr>
        <b/>
        <sz val="16"/>
        <color theme="1"/>
        <rFont val="Arial"/>
        <family val="2"/>
      </rPr>
      <t xml:space="preserve"> Other:</t>
    </r>
    <r>
      <rPr>
        <sz val="16"/>
        <color theme="1"/>
        <rFont val="Arial"/>
        <family val="2"/>
      </rPr>
      <t xml:space="preserve">
 - No Lighting</t>
    </r>
  </si>
  <si>
    <r>
      <rPr>
        <b/>
        <sz val="16"/>
        <color theme="1"/>
        <rFont val="Arial"/>
        <family val="2"/>
      </rPr>
      <t>Geometry:</t>
    </r>
    <r>
      <rPr>
        <sz val="16"/>
        <color theme="1"/>
        <rFont val="Arial"/>
        <family val="2"/>
      </rPr>
      <t xml:space="preserve">
 - Obstructed Sight Distance (major and/or minor)
 - Skewed Intersection
 - Crossing Conflict Intersection
 - Driveways Near Intersection
</t>
    </r>
    <r>
      <rPr>
        <b/>
        <sz val="16"/>
        <color theme="1"/>
        <rFont val="Arial"/>
        <family val="2"/>
      </rPr>
      <t>Context:</t>
    </r>
    <r>
      <rPr>
        <sz val="16"/>
        <color theme="1"/>
        <rFont val="Arial"/>
        <family val="2"/>
      </rPr>
      <t xml:space="preserve">
 - Proximity to Businesses Serving Alcohol (within 1/4 mile)
</t>
    </r>
    <r>
      <rPr>
        <b/>
        <sz val="16"/>
        <color theme="1"/>
        <rFont val="Arial"/>
        <family val="2"/>
      </rPr>
      <t>Intersection Operations:</t>
    </r>
    <r>
      <rPr>
        <sz val="16"/>
        <color theme="1"/>
        <rFont val="Arial"/>
        <family val="2"/>
      </rPr>
      <t xml:space="preserve">
 - Right-Turn-On-Red Allowed (major and/or minor)
 - Permissive Left Turns Allowed (major and/or minor)
 - Clearance Times (major and/or minor)
</t>
    </r>
    <r>
      <rPr>
        <b/>
        <sz val="16"/>
        <color theme="1"/>
        <rFont val="Arial"/>
        <family val="2"/>
      </rPr>
      <t xml:space="preserve"> Other:</t>
    </r>
    <r>
      <rPr>
        <sz val="16"/>
        <color theme="1"/>
        <rFont val="Arial"/>
        <family val="2"/>
      </rPr>
      <t xml:space="preserve">
 - No Lighting</t>
    </r>
  </si>
  <si>
    <r>
      <rPr>
        <b/>
        <sz val="16"/>
        <color theme="1"/>
        <rFont val="Arial"/>
        <family val="2"/>
      </rPr>
      <t>Geometry:</t>
    </r>
    <r>
      <rPr>
        <sz val="16"/>
        <color theme="1"/>
        <rFont val="Arial"/>
        <family val="2"/>
      </rPr>
      <t xml:space="preserve">
 - Obstructed Sight Distance 
 - High Driveway Density (20 per mile or greater)
 - Undivided
 - Intersection Density
 - Road not Level
 - Curvature
 - Crossing Conflict Intersections within Segment
</t>
    </r>
    <r>
      <rPr>
        <b/>
        <sz val="16"/>
        <color theme="1"/>
        <rFont val="Arial"/>
        <family val="2"/>
      </rPr>
      <t>Context:</t>
    </r>
    <r>
      <rPr>
        <sz val="16"/>
        <color theme="1"/>
        <rFont val="Arial"/>
        <family val="2"/>
      </rPr>
      <t xml:space="preserve">
 - Proximity to Businesses serving alcohol (within 1/4 mile)
</t>
    </r>
    <r>
      <rPr>
        <b/>
        <sz val="16"/>
        <color theme="1"/>
        <rFont val="Arial"/>
        <family val="2"/>
      </rPr>
      <t xml:space="preserve"> Other:</t>
    </r>
    <r>
      <rPr>
        <sz val="16"/>
        <color theme="1"/>
        <rFont val="Arial"/>
        <family val="2"/>
      </rPr>
      <t xml:space="preserve">
 - No Lighting
 - Fixed Object or Barrier Offset (Less than 30 ft)</t>
    </r>
  </si>
  <si>
    <r>
      <rPr>
        <b/>
        <sz val="16"/>
        <color theme="1"/>
        <rFont val="Arial"/>
        <family val="2"/>
      </rPr>
      <t>Geometry:</t>
    </r>
    <r>
      <rPr>
        <sz val="16"/>
        <color theme="1"/>
        <rFont val="Arial"/>
        <family val="2"/>
      </rPr>
      <t xml:space="preserve">
 - Crossing Conflict Intersection
 - Obstructed Sight Distance (major and/or minor)
 - Skewed Intersection
 - Road Not Level (major and/or minor)
 - Driveways Near Intersection
</t>
    </r>
    <r>
      <rPr>
        <b/>
        <sz val="16"/>
        <color theme="1"/>
        <rFont val="Arial"/>
        <family val="2"/>
      </rPr>
      <t xml:space="preserve">Context:
</t>
    </r>
    <r>
      <rPr>
        <sz val="16"/>
        <color theme="1"/>
        <rFont val="Arial"/>
        <family val="2"/>
      </rPr>
      <t xml:space="preserve"> - Proximity to Businesses serving alcohol (within 1/4 mile)
</t>
    </r>
    <r>
      <rPr>
        <b/>
        <sz val="16"/>
        <color theme="1"/>
        <rFont val="Arial"/>
        <family val="2"/>
      </rPr>
      <t>Intersection Operations:</t>
    </r>
    <r>
      <rPr>
        <sz val="16"/>
        <color theme="1"/>
        <rFont val="Arial"/>
        <family val="2"/>
      </rPr>
      <t xml:space="preserve">
 - Right-Turn-On-Red Allowed (major and/or minor)
 - Permissive Left Turns Allowed (major and/or minor)
 - Clearance Times (major and/or minor)
</t>
    </r>
    <r>
      <rPr>
        <b/>
        <sz val="16"/>
        <color theme="1"/>
        <rFont val="Arial"/>
        <family val="2"/>
      </rPr>
      <t xml:space="preserve"> Other:
</t>
    </r>
    <r>
      <rPr>
        <sz val="16"/>
        <color theme="1"/>
        <rFont val="Arial"/>
        <family val="2"/>
      </rPr>
      <t xml:space="preserve"> - No Lighting</t>
    </r>
  </si>
  <si>
    <t>Impacting Severity</t>
  </si>
  <si>
    <t>All</t>
  </si>
  <si>
    <t xml:space="preserve"> - Adding Speed Humps
 - Narrowing Lanes
 - Adding Enclosure Features
 - Providing Speed Feedback Signage
 - Enhancing Enforcement
 - Adding Median 
</t>
  </si>
  <si>
    <t xml:space="preserve"> - Constructing Roundabout 
 - Adding Midblock Crossing
 - Narrowing Lanes
 - Adding Enclosure Features
 - Providing Speed Feedback Signage
 - Enhancing Enforcement
 - Adding Median </t>
  </si>
  <si>
    <t>Alignment Framework – Exposure Scoring Matrix</t>
  </si>
  <si>
    <t>Project Location:</t>
  </si>
  <si>
    <t>Category: Exposure</t>
  </si>
  <si>
    <t>Vulnerable Road Users</t>
  </si>
  <si>
    <t>Factor: Vulnerable Users Present (users per day)</t>
  </si>
  <si>
    <t>Thresholds</t>
  </si>
  <si>
    <t>Values</t>
  </si>
  <si>
    <t>Less than 10</t>
  </si>
  <si>
    <t>10 - 25</t>
  </si>
  <si>
    <t>Greater than 100</t>
  </si>
  <si>
    <t>User Input VRU Count</t>
  </si>
  <si>
    <t>Score</t>
  </si>
  <si>
    <t>Factor: Crossing Distance (Max Number of Lanes)</t>
  </si>
  <si>
    <t>One Lane</t>
  </si>
  <si>
    <t>Two Lanes</t>
  </si>
  <si>
    <t>Three Lanes</t>
  </si>
  <si>
    <t>Four Lanes</t>
  </si>
  <si>
    <t>User Input Distance</t>
  </si>
  <si>
    <t>Motor Vehicles</t>
  </si>
  <si>
    <t>Factor: Motor Vehicle Volumes (AADT)</t>
  </si>
  <si>
    <t>Less than 1,000</t>
  </si>
  <si>
    <t>Greater 15,000</t>
  </si>
  <si>
    <t>User Input AADT</t>
  </si>
  <si>
    <t>Factor: Roadway Width (feet)</t>
  </si>
  <si>
    <t>Less than 30</t>
  </si>
  <si>
    <t>36 - 41</t>
  </si>
  <si>
    <t>42 - 47</t>
  </si>
  <si>
    <t>48 or more</t>
  </si>
  <si>
    <t>User Input Width</t>
  </si>
  <si>
    <t>Exposure Score: Motor Vehicles Subtotal</t>
  </si>
  <si>
    <t>Comments and Assumptions</t>
  </si>
  <si>
    <t xml:space="preserve">Comments and Assumptions (Optional) </t>
  </si>
  <si>
    <t>Alignment Framework – Likelihood Scoring Matrix</t>
  </si>
  <si>
    <t>Category: Likelihood (Contributing Factors)</t>
  </si>
  <si>
    <t>Factors: Risk Factor Evaluation</t>
  </si>
  <si>
    <t>Less than Two</t>
  </si>
  <si>
    <t>Two</t>
  </si>
  <si>
    <t>Three</t>
  </si>
  <si>
    <t>Four</t>
  </si>
  <si>
    <t>Five</t>
  </si>
  <si>
    <t>Six</t>
  </si>
  <si>
    <t>Seven</t>
  </si>
  <si>
    <t xml:space="preserve">Eight </t>
  </si>
  <si>
    <t>Nine</t>
  </si>
  <si>
    <t>Ten</t>
  </si>
  <si>
    <t>Eleven</t>
  </si>
  <si>
    <t xml:space="preserve">Twelve </t>
  </si>
  <si>
    <t>Thirteen</t>
  </si>
  <si>
    <t>Fourteen</t>
  </si>
  <si>
    <t>Fifteen</t>
  </si>
  <si>
    <t>User Input Risk Factors</t>
  </si>
  <si>
    <t>Likelihood Score: Vulnerable Road Users Subtotal</t>
  </si>
  <si>
    <t>Likelihood Score: Motor Vehicles Subtotal</t>
  </si>
  <si>
    <t>Table 2 - Safe System Alignment Scoring Matrix</t>
  </si>
  <si>
    <t>Safe System Elements</t>
  </si>
  <si>
    <t>Category</t>
  </si>
  <si>
    <t>Safe Roads and Safe Speeds</t>
  </si>
  <si>
    <t>Exposure</t>
  </si>
  <si>
    <t>Motor Vehicle Volumes (AADT)</t>
  </si>
  <si>
    <t>Roadway Width (feet)</t>
  </si>
  <si>
    <t>Vulnerable User Crossing Counts (units per day)</t>
  </si>
  <si>
    <t>Crossing Distance (Max Number of Lanes)</t>
  </si>
  <si>
    <t>Likelihood (Contributing Factors)</t>
  </si>
  <si>
    <t>Number of Risk Factors</t>
  </si>
  <si>
    <t>Discuss the Risk Factors attributed or addressed and how they impact the likelihood of a fatal or serious injury crash:</t>
  </si>
  <si>
    <t>Severity</t>
  </si>
  <si>
    <t>Operating Speed (mph) or Speed Limit +7 mph
(For proposed conditions: If improvements address factors impacting speed, subtract five mph)</t>
  </si>
  <si>
    <t>Discuss improvements proposed to address speed-related factors:</t>
  </si>
  <si>
    <t>Total</t>
  </si>
  <si>
    <t>Mode Subtotal</t>
  </si>
  <si>
    <t>Additional Safe System Components</t>
  </si>
  <si>
    <t>Prompts</t>
  </si>
  <si>
    <t>Components</t>
  </si>
  <si>
    <t>Road User</t>
  </si>
  <si>
    <t>1. Are there design elements and built environment that impact user behaviors? Are there factors that might influence this?
2. What are the expected compliance and enforcement levels (alcohol/drugs, speed, road rules, and driving hours)? What is the likelihood of driver fatigue? Can enforcement of these issues be conducted safely?
3. Are there considerations for bicycle, micro-mobilty, moped, scooter and motorcycle user separation and visibility.
4. Are there special user groups in the community that require additional consideration and treatments? For example, school access routes; zero-car or low income households; homelessness and substance abise in area; aging population; physical and mental health facilities; etc?</t>
  </si>
  <si>
    <t xml:space="preserve">1. 
2.
3. 
4. 
</t>
  </si>
  <si>
    <t>Vehicle</t>
  </si>
  <si>
    <t xml:space="preserve">1. What level of alignment is there with the ideal of safer vehicles?
2. Has vehicle breakdown been catered for?
3. Are there commercial vehicle enforcement possibilities in the area (e.g., shoulders, pull-offs, other private/commercial locations)? Can enforcement of these issues be conducted safely?
4. Are there considerations for heavy vehicle speeding issues; turning radii (driveways and intersections), acceleration and deceleration lane/ramp design and TCD for speed; roadside delivery/parking locations, required weaving or left turns from driveway/intersection access points (e.g., downstream U-turns or routing; traffic gaps at crossovers; one or two stage left turns)?
</t>
  </si>
  <si>
    <t xml:space="preserve">1. 
2. 
3.  
4. </t>
  </si>
  <si>
    <t>Post-crash care</t>
  </si>
  <si>
    <t>1. Are there issues that might influence safe and efficient post-crash care in the event of a severe injury (e.g. congestion, access stopping space)? What are the expected response times the location?
2. Do emergency and medical services operate as efficiently and rapidly as possible?
3. Are other road users and emergency response teams protected during a crash event? Are drivers provided the correct information to address travelling speeds on the approach and adjacent to the incident? Is there reliable information available via radio, VMS etc.
4. Are incident management plans developed and available for the corridor/route?  
5. Is the location covered by traffic control technology (signal and freeway ATM Systems) to manage incidents?</t>
  </si>
  <si>
    <t xml:space="preserve">1. 
2. 
3. 
4. 
5. </t>
  </si>
  <si>
    <t>Equity</t>
  </si>
  <si>
    <t>1. Does the alternative consider all users?
2. Is access for vulnerable users impacted? If so, how?
3. Has the underrepresented community been involved in the project?</t>
  </si>
  <si>
    <t xml:space="preserve">1. 
2. 
3. </t>
  </si>
  <si>
    <t>Risk Factor: Lighting Conditions</t>
  </si>
  <si>
    <t>Roadway Segments</t>
  </si>
  <si>
    <t>Scaling Conditions for the Risk Factors</t>
  </si>
  <si>
    <t>Scaling Conditions for the Risk Factors Description</t>
  </si>
  <si>
    <t>Lighting provided (substantial and meets illuminance standards)</t>
  </si>
  <si>
    <t>Lighting provided but not substantial</t>
  </si>
  <si>
    <t>No roadway lighting (does not include commercial lighting)</t>
  </si>
  <si>
    <t>N/A</t>
  </si>
  <si>
    <t>Intersections</t>
  </si>
  <si>
    <t>No intersection lighting (does not include commercial lighting)</t>
  </si>
  <si>
    <t>Risk Factor: Fixed Objects</t>
  </si>
  <si>
    <t xml:space="preserve">Along Segment (Place "X" for condition that most closely applies) </t>
  </si>
  <si>
    <t>No fixed objects within 30 feet (if operating speed exceeds 35 MPH)</t>
  </si>
  <si>
    <t>Fixed objects within 30 feet (if operating speed exceeds 35 MPH)</t>
  </si>
  <si>
    <t>Not Applicable.</t>
  </si>
  <si>
    <t>Risk Factor: Right Turn on Red Conditions</t>
  </si>
  <si>
    <t>Right Turn on Red Restricted with Blank Out Signage on Approach</t>
  </si>
  <si>
    <t>Right Turn on Red Restricted on Approach</t>
  </si>
  <si>
    <t>Right Turn on Red Allowed on Approach (include on stop-controlled approaches)</t>
  </si>
  <si>
    <t>Risk Factor: Permissive Left Turns</t>
  </si>
  <si>
    <t>Protected-Only Phasing Left Turns on Approach</t>
  </si>
  <si>
    <t>Protected/Permissive Condition (Flashing Yellow Arrow Indication) on Approach, with Omittion of Permissive with Ped Call</t>
  </si>
  <si>
    <t>Permissive Condition (Flashing Yellow Arrow Indication) on Approach</t>
  </si>
  <si>
    <t>Permissive Condition (Green Ball Indication) on Approach (include on stop-controlled or uncontrolled approaches with left-turn movements)</t>
  </si>
  <si>
    <t>Risk Factor: Obstructed Sight Distance</t>
  </si>
  <si>
    <t>No driveways or sidestreets with obstructed sight distance</t>
  </si>
  <si>
    <t>Less than 1/2 of the driveways or sidestreets with obstructed sight distances</t>
  </si>
  <si>
    <t>1/2 or more of the driveways or sidestreets with obstructed sight distances</t>
  </si>
  <si>
    <t>No obstructed Sight Distances on Approach</t>
  </si>
  <si>
    <t>Risk Factor: Topographical Risks</t>
  </si>
  <si>
    <t>Roadway is level with no topography impacting speeds or sight distance</t>
  </si>
  <si>
    <t>Roadway has some topography that may impact speeds and sight distance</t>
  </si>
  <si>
    <t>Roadway has significant topography that will impact speeds and sight distance</t>
  </si>
  <si>
    <t>Topography may slightly impact the Roadway Conditions (Speed/Sight Distance)</t>
  </si>
  <si>
    <t>Topography will significantly impact the Roadway Conditions (Speed/Sight Distance)</t>
  </si>
  <si>
    <t>Risk Factor: Roadside Characteristics</t>
  </si>
  <si>
    <t>Roadside has pavement edge, rumble strips, or recovery area.</t>
  </si>
  <si>
    <t>Roadside has no significant drop-off, but no rumble strips or recovery area.</t>
  </si>
  <si>
    <t>Roadside has no rumble strips or recovery area with significant drop-off.</t>
  </si>
  <si>
    <t>Risk Factor: Channelized Right-Turn Lane</t>
  </si>
  <si>
    <t>No Channelized Right-Turn Lane on Approach</t>
  </si>
  <si>
    <t>"Yield Condition" Channelized Right-Turn Lane on Approach</t>
  </si>
  <si>
    <t>"Free Flow Condition" Channelized Right-Turn Lane on Approach</t>
  </si>
  <si>
    <t>Risk Factor: Driveways</t>
  </si>
  <si>
    <t>Less than 10 driveways per mile (Urban)/ Less than 5 driveways per mile (Rural)</t>
  </si>
  <si>
    <t>11 to 20 driveways per mile (Urban)/ Less than 6 to 10 driveways per mile (Rural)</t>
  </si>
  <si>
    <t>21 to 30 driveways per mile (Urban)/ Less than 11 to 15 driveways per mile (Rural)</t>
  </si>
  <si>
    <t>31 to 40 driveways per mile (Urban)/ 16 to 20 driveways per mile (Rural)</t>
  </si>
  <si>
    <t>Greater than 40 driveways per mile (Urban)/ Greater than 20 driveways per mile (Rural)</t>
  </si>
  <si>
    <t>No driveways along the Approach (within turn bay extents)</t>
  </si>
  <si>
    <t>Driveways along one side of Approach (within turn bay extents)</t>
  </si>
  <si>
    <t>Driveways along both sides of the Approach (within turn bay extents)</t>
  </si>
  <si>
    <t>Risk Factor: Separation of Opposing Vehicular Direction of Travel</t>
  </si>
  <si>
    <t>Roadway with Median Barrier</t>
  </si>
  <si>
    <t>Roadway with Raised Median</t>
  </si>
  <si>
    <t>Roadway with TWLTL or Painted Buffer 10 feet or greater</t>
  </si>
  <si>
    <t>Roadway with Centerline Buffer with Rumble Strip</t>
  </si>
  <si>
    <t>Undivided Roadwday</t>
  </si>
  <si>
    <t>Roadway Approach with Median Barrier</t>
  </si>
  <si>
    <t>Roadway Approach with Raised Median</t>
  </si>
  <si>
    <t>Roadway Approach with TWLTL or Painted Buffer 10 feet or greater</t>
  </si>
  <si>
    <t>Roadway Approach with Centerline Buffer with Rumble Strip</t>
  </si>
  <si>
    <t>Undivided Roadway Approach</t>
  </si>
  <si>
    <t>Risk Factor: Crossing Conflict Driveway</t>
  </si>
  <si>
    <t>No crossing conflict driveways exist within the roadway</t>
  </si>
  <si>
    <t>Crossing conflict driveways exist within the roadway</t>
  </si>
  <si>
    <t>Intersection operates without any crossing conflicts (e.g., Roundabout)</t>
  </si>
  <si>
    <t>Intersection leg operates with right angle crossing conflicts</t>
  </si>
  <si>
    <t>Risk Factor: Skewed Intersection</t>
  </si>
  <si>
    <t>Approach  is not skewed to the intersection</t>
  </si>
  <si>
    <t>Approach is skewed to the intersection</t>
  </si>
  <si>
    <t>Risk Factor: Curvature</t>
  </si>
  <si>
    <t>Roadway has no horizontal curvature</t>
  </si>
  <si>
    <t>Roadway has some horizontal curvature that may impact speeds and sight distance</t>
  </si>
  <si>
    <t>Roadway has significant horizontal curvature that will impact speeds and sight distance</t>
  </si>
  <si>
    <t>Roadway Information</t>
  </si>
  <si>
    <t>Major Roadway</t>
  </si>
  <si>
    <t>Minor Roadway (if Intersection)</t>
  </si>
  <si>
    <t>Number of Legs (if Intersection)</t>
  </si>
  <si>
    <t>Motor Vehicle Risk Factor Scores</t>
  </si>
  <si>
    <t>Roadway Segment Risk Factor Score</t>
  </si>
  <si>
    <t>Intersection Risk Factor Score</t>
  </si>
  <si>
    <t>Risk Factor: Pedestrian Space Separation</t>
  </si>
  <si>
    <t>Separated Shared Use Path</t>
  </si>
  <si>
    <t>Buffered (4 feet or more) sidewalk (width greater than 5 feet)</t>
  </si>
  <si>
    <t>Buffered (4 feet or more) sidewalk (with of 5 feet or less)</t>
  </si>
  <si>
    <t>Back-of-Curb Sidewalk (any width)</t>
  </si>
  <si>
    <t>Discontinuous or no sidewalk</t>
  </si>
  <si>
    <t>High Emphasis Raised Crosswalk on Approach or Grade Separated Crossing</t>
  </si>
  <si>
    <t>Crosswalk Marking (decorative or material) on Approach</t>
  </si>
  <si>
    <t>Crosswalk marking (high emphasis or ladder marking) on Approach</t>
  </si>
  <si>
    <t>Crosswalk marking (only lateral bars) on Approach</t>
  </si>
  <si>
    <t>No Crosswalk Marking on Approach</t>
  </si>
  <si>
    <t>Risk Factor: Bike Space Separation</t>
  </si>
  <si>
    <t>Shared Use Path</t>
  </si>
  <si>
    <t>Buffered Bicycle Lane (protected) or Cycle Track</t>
  </si>
  <si>
    <t>Buffered Bicycle Lane (unprotected)</t>
  </si>
  <si>
    <t>On-Street Bicycle lane</t>
  </si>
  <si>
    <t>No designated facilities, "Shared the Road", or Sharrows</t>
  </si>
  <si>
    <t>Bike Box and/or Two-Stage Left-Turn Bicycle Boxes on Approach</t>
  </si>
  <si>
    <t>Striped Bicycle Lane or Keyhole Lane on Approach</t>
  </si>
  <si>
    <t>No designated facilities for bicyclists on Approach</t>
  </si>
  <si>
    <t>Risk Factor: Pedestrian/Bike Time Separation</t>
  </si>
  <si>
    <t>Pedestrian Hybrid Beacon or Midblock Pedestrian Signal</t>
  </si>
  <si>
    <t>Rectangular Rapid Flashing Beacons</t>
  </si>
  <si>
    <t>Uncontrolled Marked Crossing</t>
  </si>
  <si>
    <t>No Marked Crossing</t>
  </si>
  <si>
    <t>Barnes Dance or Pedestrian Scramble (i.e., pedestrians have dedicated time in any direction at the intersection)</t>
  </si>
  <si>
    <t>All Pedestrian Phase for crossings along legs</t>
  </si>
  <si>
    <t>Pedestrian Phase with LPI</t>
  </si>
  <si>
    <t>Pedestrian phase without LPI</t>
  </si>
  <si>
    <t>No Pedestrian Separation in Time (e.g., unsignalized intersection or no pedestrian countdown signals present)</t>
  </si>
  <si>
    <t>Risk Factor: Bicycle Time Separation</t>
  </si>
  <si>
    <t>Accounted for in the "Pedestrian Time Separation"</t>
  </si>
  <si>
    <t>Bicycle Signals (with countdown timers)</t>
  </si>
  <si>
    <t>Bicycle Signals (without Coundtown Timers)</t>
  </si>
  <si>
    <t>No Bicycle Signals (including unsignalized intersections)</t>
  </si>
  <si>
    <t>Obstructed Sight distance on approach with Traffic Control</t>
  </si>
  <si>
    <t>Obstructed Sight distance on uncontrolled approach</t>
  </si>
  <si>
    <t>Vulnerable Road User Risk Factor Scores</t>
  </si>
  <si>
    <t>Alignment Framework – Severity Scoring Matrix</t>
  </si>
  <si>
    <t>Category: Severity</t>
  </si>
  <si>
    <t>0 - 20</t>
  </si>
  <si>
    <t>21 - 25</t>
  </si>
  <si>
    <t>26 - 30</t>
  </si>
  <si>
    <t>31 - 35</t>
  </si>
  <si>
    <t>User Input Speed</t>
  </si>
  <si>
    <t xml:space="preserve">For proposed conditions only: Do proposed improvements address factors impacting speed </t>
  </si>
  <si>
    <t>Vulnerable Road Users Subtotal</t>
  </si>
  <si>
    <t>Comments and Assumptions (Discuss these improvements. Be sure to consider if these changes create new potential for severe conflict or speeding.) (Optional)</t>
  </si>
  <si>
    <t>0 - 25</t>
  </si>
  <si>
    <t>36 - 40</t>
  </si>
  <si>
    <t>41 - 45</t>
  </si>
  <si>
    <t>46 - 50</t>
  </si>
  <si>
    <t>51 - 55</t>
  </si>
  <si>
    <t>Greater than 55</t>
  </si>
  <si>
    <t>Motor Vehicles Subtotal</t>
  </si>
  <si>
    <t>Comments and Assumptions (Discuss these improvements. Be sure to consider if these changes create new potential for severe conflict or speeding.)  (Optional)</t>
  </si>
  <si>
    <t>Alignment Framework – Final Scoring Matrix</t>
  </si>
  <si>
    <t>Vulnerable Road Users (VRU)</t>
  </si>
  <si>
    <t>VRU Score</t>
  </si>
  <si>
    <t>Motor Vehicles Score</t>
  </si>
  <si>
    <t>Exposure Score:</t>
  </si>
  <si>
    <t>Likelihood Score:</t>
  </si>
  <si>
    <t>Severity Score:</t>
  </si>
  <si>
    <t>Mode Subtotal:</t>
  </si>
  <si>
    <t>Alignment Framework – Additional Safe System Prompts</t>
  </si>
  <si>
    <t>Comments (Optional)</t>
  </si>
  <si>
    <t>Exposure Score: Vulnerable Road Users Subtotal</t>
  </si>
  <si>
    <t>1. Are there design elements and built environment that impact user behaviors? Are there factors that might influence this?
2. What are the expected compliance and enforcement levels (alcohol/drugs, speed, road rules, and driving hours)? What is the likelihood of driver fatigue? Can enforcement of these issues be conducted safely?
3. Are there considerations for bicycle, micro-mobility, moped, scooter and motorcycle user separation and visibility.
4. Are there special user groups in the community that require additional consideration and treatments? For example, school access routes; zero-car or low income households; homelessness and substance abuse in area; aging population; physical and mental health facilities; etc?</t>
  </si>
  <si>
    <t>26 - 50</t>
  </si>
  <si>
    <t>51 - 100</t>
  </si>
  <si>
    <t>Five or more lanes</t>
  </si>
  <si>
    <t>1,001 - 5,000</t>
  </si>
  <si>
    <t>5,001 - 10,0000</t>
  </si>
  <si>
    <t>10,001 - 15,000</t>
  </si>
  <si>
    <t>Greater than 35</t>
  </si>
  <si>
    <t>The width on the roadway along the corridor or the maximum roadway width from edgeline to edgeline at an intersection on the widest leg (not including median).
Along a segment, use the edgeline-to-edgeline width of the roadway.  At an intersection, use the edgeline-to-edgeline width of the widest leg, inclusive of all shared and exclusive lanes.  In either case, how to handle a median that separates opposing directions of traffic depends on whether it is considered a single roadway (typically include) or dual roadways (typically exclude).</t>
  </si>
  <si>
    <t xml:space="preserve">Version </t>
  </si>
  <si>
    <t>Description of Changes</t>
  </si>
  <si>
    <t>Document Name</t>
  </si>
  <si>
    <t>FHWA SSA Project Framework v2 11-27-24</t>
  </si>
  <si>
    <t>PR1_FHWA_LcLRrlRds_ProjFrmwk_Apr24 FINAL_0.xlsx </t>
  </si>
  <si>
    <t xml:space="preserve">Initial Publication </t>
  </si>
  <si>
    <t xml:space="preserve">Update definition of roadway width and exposure thresholds to avoid overlap. </t>
  </si>
  <si>
    <t>Intersection Score</t>
  </si>
  <si>
    <t>Segment Score</t>
  </si>
  <si>
    <t>Segment Designation</t>
  </si>
  <si>
    <t>Intersection Designation</t>
  </si>
  <si>
    <t>Current Status</t>
  </si>
  <si>
    <t>After Improvements</t>
  </si>
  <si>
    <t>After Improvement</t>
  </si>
  <si>
    <t>Current
Roadway Approaches (Place "X" for condition that most closely applies)</t>
  </si>
  <si>
    <t>Current
Along Segment (Place "X" for condition that most closely applies)</t>
  </si>
  <si>
    <t>After Improvement
Along Segment (Place "X" for condition that most closely applies)2</t>
  </si>
  <si>
    <t>After Improvement
Along Segment (Place "X" for condition that most closely applies)</t>
  </si>
  <si>
    <t>Scaling Conditions for the Risk Factors2</t>
  </si>
  <si>
    <t>After Improvement
Roadway Approaches (Place "X" for condition that most closely applies)</t>
  </si>
  <si>
    <t>After Improvement Roadway Approaches (Place "X" for condition that most closely applies)</t>
  </si>
  <si>
    <t>Risk Factors</t>
  </si>
  <si>
    <t>Intersection Operations (VRU and Motor Vehicles)</t>
  </si>
  <si>
    <t>Roadside (VRU and Motor Vehicles)</t>
  </si>
  <si>
    <t>Roadway and Intersection Geometry (Motor Vehicles)</t>
  </si>
  <si>
    <t>Pedestrian and Bicycle Accomodation (VRUs)</t>
  </si>
  <si>
    <t>Roadside (Motor Vehicles)</t>
  </si>
  <si>
    <t>Along Segment (Place "X" for condition that most closely applies) 2</t>
  </si>
  <si>
    <t xml:space="preserve">Current
Along Segment (Place "X" for condition that most closely applies) </t>
  </si>
  <si>
    <t>Identify and Weight Risk Factors - See Risk Factors Tab</t>
  </si>
  <si>
    <t>Risk Factor: Motor Vehicle Operating Speed (mph) or Speed Limit +7 mph</t>
  </si>
  <si>
    <t>Total Current Score:</t>
  </si>
  <si>
    <t>Total After Improvements Score:</t>
  </si>
  <si>
    <t>Percentage Safety Improvement</t>
  </si>
  <si>
    <t>Purple is Motor Vehicles Only</t>
  </si>
  <si>
    <t>Orange is VRUs Only</t>
  </si>
  <si>
    <t>Consolidate Risk Factors to single entry page, provide before and after input option.</t>
  </si>
  <si>
    <t>NSCOM Safe Systems Approach Framework 202510</t>
  </si>
  <si>
    <t>NSCOM Safe Systems Approach Framework 202510 Based on FHWA-SA-2023-009 </t>
  </si>
  <si>
    <t xml:space="preserve">This tool provides comparative analysis based on a series of data inputs and risk evaluations. It is an easy-to-use spreadsheet tool that uses inputs and information typically available at the project planning stage, available via online mapping or roadway inventory database systems, or by field review of a given location. </t>
  </si>
  <si>
    <t>Green is both VRUs and Motor Vehicles</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</si>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</sst>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6"/>
      <color theme="1"/>
      <name val="Arial"/>
      <family val="2"/>
    </font>
    <font>
      <b/>
      <sz val="11"/>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4"/>
      <color theme="1"/>
      <name val="Calibri"/>
      <family val="2"/>
      <scheme val="minor"/>
    </font>
    <font>
      <b/>
      <sz val="36"/>
      <color theme="1"/>
      <name val="Calibri"/>
      <family val="2"/>
      <scheme val="minor"/>
    </font>
    <font>
      <b/>
      <sz val="28"/>
      <color theme="1"/>
      <name val="Calibri"/>
      <family val="2"/>
      <scheme val="minor"/>
    </font>
    <font>
      <b/>
      <sz val="20"/>
      <color theme="0"/>
      <name val="Calibri"/>
      <family val="2"/>
      <scheme val="minor"/>
    </font>
    <font>
      <b/>
      <sz val="20"/>
      <color theme="1"/>
      <name val="Calibri"/>
      <family val="2"/>
      <scheme val="minor"/>
    </font>
    <font>
      <sz val="20"/>
      <color theme="1"/>
      <name val="Calibri"/>
      <family val="2"/>
      <scheme val="minor"/>
    </font>
    <font>
      <sz val="20"/>
      <color theme="0"/>
      <name val="Calibri"/>
      <family val="2"/>
      <scheme val="minor"/>
    </font>
    <font>
      <b/>
      <sz val="20"/>
      <name val="Calibri"/>
      <family val="2"/>
      <scheme val="minor"/>
    </font>
    <font>
      <sz val="20"/>
      <name val="Calibri"/>
      <family val="2"/>
      <scheme val="minor"/>
    </font>
    <font>
      <sz val="16"/>
      <color theme="1"/>
      <name val="Calibri"/>
      <family val="2"/>
      <scheme val="minor"/>
    </font>
    <font>
      <u/>
      <sz val="11"/>
      <color theme="10"/>
      <name val="Calibri"/>
      <family val="2"/>
      <scheme val="minor"/>
    </font>
    <font>
      <b/>
      <sz val="16"/>
      <color theme="0"/>
      <name val="Calibri"/>
      <family val="2"/>
      <scheme val="minor"/>
    </font>
    <font>
      <b/>
      <sz val="16"/>
      <color theme="1"/>
      <name val="Calibri"/>
      <family val="2"/>
      <scheme val="minor"/>
    </font>
    <font>
      <b/>
      <sz val="26"/>
      <color theme="1"/>
      <name val="Calibri"/>
      <family val="2"/>
      <scheme val="minor"/>
    </font>
    <font>
      <sz val="26"/>
      <color theme="1"/>
      <name val="Calibri"/>
      <family val="2"/>
      <scheme val="minor"/>
    </font>
    <font>
      <sz val="11"/>
      <name val="Calibri"/>
      <family val="2"/>
      <scheme val="minor"/>
    </font>
    <font>
      <sz val="8"/>
      <color theme="1"/>
      <name val="Book Antiqua"/>
      <family val="1"/>
    </font>
    <font>
      <b/>
      <sz val="12"/>
      <color theme="1"/>
      <name val="Arial"/>
      <family val="2"/>
    </font>
    <font>
      <b/>
      <sz val="16"/>
      <color theme="0"/>
      <name val="Arial"/>
      <family val="2"/>
    </font>
    <font>
      <sz val="16"/>
      <color theme="1"/>
      <name val="Arial"/>
      <family val="2"/>
    </font>
    <font>
      <b/>
      <sz val="18"/>
      <color theme="4"/>
      <name val="Arial"/>
      <family val="2"/>
    </font>
    <font>
      <b/>
      <sz val="20"/>
      <color theme="4"/>
      <name val="Arial"/>
      <family val="2"/>
    </font>
    <font>
      <b/>
      <sz val="16"/>
      <color theme="1"/>
      <name val="Arial"/>
      <family val="2"/>
    </font>
    <font>
      <b/>
      <sz val="18"/>
      <color theme="0"/>
      <name val="Arial"/>
      <family val="2"/>
    </font>
    <font>
      <sz val="8"/>
      <name val="Arial"/>
      <family val="2"/>
    </font>
    <font>
      <sz val="16"/>
      <color theme="3"/>
      <name val="Arial"/>
      <family val="2"/>
    </font>
    <font>
      <b/>
      <sz val="11"/>
      <color rgb="FFFF0000"/>
      <name val="Calibri"/>
      <family val="2"/>
      <scheme val="minor"/>
    </font>
    <font>
      <sz val="20"/>
      <color theme="3"/>
      <name val="Arial"/>
      <family val="2"/>
    </font>
    <font>
      <i/>
      <sz val="18"/>
      <color theme="1"/>
      <name val="Arial"/>
      <family val="2"/>
    </font>
    <font>
      <i/>
      <sz val="16"/>
      <color theme="3"/>
      <name val="Arial"/>
      <family val="2"/>
    </font>
    <font>
      <b/>
      <i/>
      <sz val="16"/>
      <name val="Arial"/>
      <family val="2"/>
    </font>
    <font>
      <i/>
      <sz val="16"/>
      <color theme="0"/>
      <name val="Arial"/>
      <family val="2"/>
    </font>
    <font>
      <b/>
      <i/>
      <sz val="16"/>
      <color theme="1"/>
      <name val="Arial"/>
      <family val="2"/>
    </font>
    <font>
      <i/>
      <sz val="20"/>
      <color theme="0"/>
      <name val="Calibri"/>
      <family val="2"/>
      <scheme val="minor"/>
    </font>
    <font>
      <sz val="20"/>
      <color theme="1"/>
      <name val="Arial"/>
      <family val="2"/>
    </font>
    <font>
      <b/>
      <sz val="20"/>
      <name val="Arial"/>
      <family val="2"/>
    </font>
    <font>
      <b/>
      <sz val="20"/>
      <color theme="1"/>
      <name val="Arial"/>
      <family val="2"/>
    </font>
    <font>
      <b/>
      <u/>
      <sz val="16"/>
      <name val="Arial"/>
      <family val="2"/>
    </font>
    <font>
      <b/>
      <i/>
      <sz val="18"/>
      <color theme="1"/>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1C6EA6"/>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9E7"/>
        <bgColor indexed="64"/>
      </patternFill>
    </fill>
    <fill>
      <patternFill patternType="solid">
        <fgColor theme="7" tint="-0.499984740745262"/>
        <bgColor indexed="64"/>
      </patternFill>
    </fill>
    <fill>
      <patternFill patternType="solid">
        <fgColor rgb="FF6F6F6F"/>
        <bgColor indexed="64"/>
      </patternFill>
    </fill>
    <fill>
      <patternFill patternType="solid">
        <fgColor theme="8"/>
        <bgColor indexed="64"/>
      </patternFill>
    </fill>
    <fill>
      <patternFill patternType="solid">
        <fgColor theme="2" tint="-0.499984740745262"/>
        <bgColor indexed="64"/>
      </patternFill>
    </fill>
    <fill>
      <patternFill patternType="solid">
        <fgColor theme="9"/>
        <bgColor indexed="64"/>
      </patternFill>
    </fill>
    <fill>
      <patternFill patternType="solid">
        <fgColor rgb="FFC189F7"/>
        <bgColor indexed="64"/>
      </patternFill>
    </fill>
    <fill>
      <patternFill patternType="solid">
        <fgColor rgb="FFFFCE3C"/>
        <bgColor indexed="64"/>
      </patternFill>
    </fill>
    <fill>
      <patternFill patternType="solid">
        <fgColor theme="2" tint="-9.9978637043366805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ck">
        <color theme="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right/>
      <top/>
      <bottom style="thick">
        <color theme="3"/>
      </bottom>
      <diagonal/>
    </border>
    <border>
      <left style="thin">
        <color theme="0"/>
      </left>
      <right/>
      <top style="thin">
        <color theme="1"/>
      </top>
      <bottom/>
      <diagonal/>
    </border>
    <border>
      <left style="thin">
        <color indexed="64"/>
      </left>
      <right/>
      <top/>
      <bottom style="thin">
        <color theme="0"/>
      </bottom>
      <diagonal/>
    </border>
    <border>
      <left/>
      <right/>
      <top style="thick">
        <color theme="3"/>
      </top>
      <bottom/>
      <diagonal/>
    </border>
    <border>
      <left style="thin">
        <color theme="0"/>
      </left>
      <right/>
      <top/>
      <bottom style="thick">
        <color theme="3"/>
      </bottom>
      <diagonal/>
    </border>
    <border>
      <left style="thin">
        <color theme="1"/>
      </left>
      <right/>
      <top/>
      <bottom/>
      <diagonal/>
    </border>
    <border>
      <left style="thin">
        <color theme="1"/>
      </left>
      <right style="thin">
        <color indexed="64"/>
      </right>
      <top style="thin">
        <color theme="1"/>
      </top>
      <bottom style="thin">
        <color theme="1"/>
      </bottom>
      <diagonal/>
    </border>
    <border>
      <left style="thin">
        <color theme="1"/>
      </left>
      <right style="thin">
        <color indexed="64"/>
      </right>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6" fillId="0" borderId="44" applyNumberFormat="0" applyFill="0" applyBorder="0" applyAlignment="0" applyProtection="0"/>
    <xf numFmtId="0" fontId="25" fillId="0" borderId="0" applyNumberFormat="0" applyFill="0" applyAlignment="0" applyProtection="0"/>
    <xf numFmtId="0" fontId="33" fillId="0" borderId="0" applyNumberFormat="0" applyFill="0" applyAlignment="0" applyProtection="0"/>
    <xf numFmtId="0" fontId="30" fillId="0" borderId="53" applyNumberFormat="0" applyFill="0" applyAlignment="0" applyProtection="0"/>
    <xf numFmtId="0" fontId="23" fillId="7" borderId="1">
      <alignment horizontal="center" vertical="center"/>
    </xf>
    <xf numFmtId="9" fontId="24" fillId="0" borderId="0" applyFont="0" applyFill="0" applyBorder="0" applyAlignment="0" applyProtection="0"/>
  </cellStyleXfs>
  <cellXfs count="442">
    <xf numFmtId="0" fontId="0" fillId="0" borderId="0" xfId="0"/>
    <xf numFmtId="0" fontId="0" fillId="0" borderId="0" xfId="0" applyAlignment="1">
      <alignment horizontal="center"/>
    </xf>
    <xf numFmtId="0" fontId="0" fillId="0" borderId="1" xfId="0" applyBorder="1" applyAlignment="1">
      <alignment horizontal="center"/>
    </xf>
    <xf numFmtId="0" fontId="1" fillId="0" borderId="0" xfId="0" applyFont="1"/>
    <xf numFmtId="0" fontId="0" fillId="4" borderId="1" xfId="0" applyFill="1" applyBorder="1" applyAlignment="1">
      <alignment horizontal="center"/>
    </xf>
    <xf numFmtId="49" fontId="0" fillId="4" borderId="1" xfId="0" applyNumberFormat="1" applyFill="1" applyBorder="1" applyAlignment="1">
      <alignment horizontal="center"/>
    </xf>
    <xf numFmtId="0" fontId="1" fillId="2" borderId="11" xfId="0" applyFont="1" applyFill="1" applyBorder="1" applyAlignment="1">
      <alignment horizontal="center" vertical="center"/>
    </xf>
    <xf numFmtId="0" fontId="0" fillId="4" borderId="4" xfId="0" applyFill="1" applyBorder="1" applyAlignment="1">
      <alignment horizontal="center"/>
    </xf>
    <xf numFmtId="0" fontId="0" fillId="4" borderId="2" xfId="0" applyFill="1" applyBorder="1" applyAlignment="1">
      <alignment horizontal="center"/>
    </xf>
    <xf numFmtId="0" fontId="0" fillId="0" borderId="2" xfId="0" applyBorder="1" applyAlignment="1">
      <alignment horizontal="center"/>
    </xf>
    <xf numFmtId="0" fontId="0" fillId="4" borderId="12" xfId="0" applyFill="1" applyBorder="1"/>
    <xf numFmtId="0" fontId="0" fillId="4" borderId="9" xfId="0" applyFill="1" applyBorder="1"/>
    <xf numFmtId="49" fontId="0" fillId="4" borderId="9" xfId="0" applyNumberFormat="1" applyFill="1" applyBorder="1"/>
    <xf numFmtId="49" fontId="0" fillId="0" borderId="9" xfId="0" applyNumberFormat="1" applyBorder="1"/>
    <xf numFmtId="49" fontId="0" fillId="0" borderId="21" xfId="0" applyNumberFormat="1" applyBorder="1"/>
    <xf numFmtId="49" fontId="0" fillId="0" borderId="7" xfId="0" applyNumberFormat="1" applyBorder="1"/>
    <xf numFmtId="49" fontId="0" fillId="0" borderId="12" xfId="0" applyNumberFormat="1" applyBorder="1"/>
    <xf numFmtId="0" fontId="0" fillId="0" borderId="12" xfId="0" applyBorder="1"/>
    <xf numFmtId="0" fontId="0" fillId="0" borderId="9" xfId="0" applyBorder="1"/>
    <xf numFmtId="0" fontId="0" fillId="4" borderId="21" xfId="0" applyFill="1" applyBorder="1"/>
    <xf numFmtId="0" fontId="0" fillId="0" borderId="31" xfId="0" applyBorder="1" applyAlignment="1">
      <alignment horizontal="left" vertical="center" wrapText="1"/>
    </xf>
    <xf numFmtId="0" fontId="0" fillId="0" borderId="29" xfId="0" applyBorder="1" applyAlignment="1">
      <alignment horizontal="left" vertical="center" wrapText="1"/>
    </xf>
    <xf numFmtId="0" fontId="1" fillId="0" borderId="14" xfId="0" applyFont="1" applyBorder="1"/>
    <xf numFmtId="0" fontId="1" fillId="0" borderId="30" xfId="0" applyFont="1" applyBorder="1"/>
    <xf numFmtId="0" fontId="1" fillId="3" borderId="20" xfId="0" applyFont="1" applyFill="1" applyBorder="1"/>
    <xf numFmtId="0" fontId="1" fillId="0" borderId="36"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1" fontId="0" fillId="0" borderId="1" xfId="0" applyNumberFormat="1" applyBorder="1" applyAlignment="1">
      <alignment horizontal="center"/>
    </xf>
    <xf numFmtId="0" fontId="0" fillId="0" borderId="8" xfId="0" applyBorder="1" applyAlignment="1">
      <alignment horizontal="center"/>
    </xf>
    <xf numFmtId="0" fontId="1" fillId="2" borderId="10" xfId="0" applyFont="1" applyFill="1" applyBorder="1" applyAlignment="1">
      <alignment horizontal="center" vertical="center"/>
    </xf>
    <xf numFmtId="0" fontId="0" fillId="0" borderId="4" xfId="0" applyBorder="1" applyAlignment="1">
      <alignment horizontal="center"/>
    </xf>
    <xf numFmtId="1" fontId="0" fillId="0" borderId="0" xfId="0" applyNumberFormat="1"/>
    <xf numFmtId="0" fontId="0" fillId="0" borderId="21" xfId="0" applyBorder="1"/>
    <xf numFmtId="0" fontId="0" fillId="0" borderId="7" xfId="0" applyBorder="1"/>
    <xf numFmtId="0" fontId="0" fillId="8" borderId="0" xfId="0" applyFill="1"/>
    <xf numFmtId="0" fontId="1" fillId="8" borderId="0" xfId="0" applyFont="1" applyFill="1"/>
    <xf numFmtId="0" fontId="0" fillId="0" borderId="0" xfId="0" applyAlignment="1">
      <alignment horizontal="center" vertical="center"/>
    </xf>
    <xf numFmtId="0" fontId="17" fillId="0" borderId="0" xfId="0" applyFont="1"/>
    <xf numFmtId="0" fontId="19" fillId="0" borderId="0" xfId="0" applyFont="1"/>
    <xf numFmtId="0" fontId="18" fillId="0" borderId="0" xfId="0" applyFont="1" applyAlignment="1">
      <alignment vertical="center"/>
    </xf>
    <xf numFmtId="0" fontId="21" fillId="0" borderId="0" xfId="0" applyFont="1" applyAlignment="1">
      <alignment horizontal="justify" vertical="center"/>
    </xf>
    <xf numFmtId="0" fontId="0" fillId="0" borderId="0" xfId="0" applyBorder="1"/>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1" xfId="0" applyBorder="1" applyAlignment="1">
      <alignment horizontal="center" vertical="top"/>
    </xf>
    <xf numFmtId="0" fontId="0" fillId="0" borderId="4" xfId="0" applyBorder="1" applyAlignment="1">
      <alignment horizontal="center" vertical="top"/>
    </xf>
    <xf numFmtId="0" fontId="0" fillId="0" borderId="6" xfId="0" applyBorder="1" applyAlignment="1">
      <alignment horizontal="left" vertical="top"/>
    </xf>
    <xf numFmtId="0" fontId="0" fillId="0" borderId="3" xfId="0" applyBorder="1" applyAlignment="1">
      <alignment horizontal="left" vertical="top"/>
    </xf>
    <xf numFmtId="0" fontId="0" fillId="0" borderId="6" xfId="0" applyBorder="1" applyAlignment="1">
      <alignment horizontal="left" vertical="top" wrapText="1"/>
    </xf>
    <xf numFmtId="0" fontId="0" fillId="8" borderId="0" xfId="0" applyFill="1" applyBorder="1"/>
    <xf numFmtId="0" fontId="0" fillId="8" borderId="0" xfId="0" applyFill="1" applyBorder="1" applyAlignment="1">
      <alignment horizontal="center"/>
    </xf>
    <xf numFmtId="0" fontId="6" fillId="8" borderId="0" xfId="0" applyFont="1" applyFill="1" applyBorder="1" applyAlignment="1">
      <alignment vertical="center"/>
    </xf>
    <xf numFmtId="0" fontId="1" fillId="8" borderId="0" xfId="0" applyFont="1" applyFill="1" applyBorder="1" applyAlignment="1"/>
    <xf numFmtId="0" fontId="8" fillId="8" borderId="0" xfId="0" applyFont="1" applyFill="1" applyBorder="1" applyAlignment="1"/>
    <xf numFmtId="0" fontId="8" fillId="8" borderId="0" xfId="0" applyFont="1" applyFill="1" applyBorder="1" applyAlignment="1">
      <alignment horizontal="left"/>
    </xf>
    <xf numFmtId="0" fontId="13" fillId="8" borderId="0" xfId="0" applyFont="1" applyFill="1" applyBorder="1" applyAlignment="1">
      <alignment horizontal="left" vertical="top"/>
    </xf>
    <xf numFmtId="0" fontId="1" fillId="8" borderId="0" xfId="0" applyFont="1" applyFill="1" applyBorder="1"/>
    <xf numFmtId="0" fontId="0" fillId="0" borderId="0" xfId="0" applyBorder="1" applyAlignment="1">
      <alignment horizontal="center"/>
    </xf>
    <xf numFmtId="0" fontId="1" fillId="0" borderId="0" xfId="0" applyFont="1" applyBorder="1" applyAlignment="1"/>
    <xf numFmtId="0" fontId="8" fillId="8" borderId="0" xfId="0" applyFont="1" applyFill="1" applyBorder="1" applyAlignment="1">
      <alignment vertical="center"/>
    </xf>
    <xf numFmtId="0" fontId="9" fillId="8" borderId="0" xfId="0" applyFont="1" applyFill="1" applyBorder="1" applyAlignment="1">
      <alignment vertical="center" wrapText="1"/>
    </xf>
    <xf numFmtId="0" fontId="27" fillId="8" borderId="0" xfId="2" applyFill="1"/>
    <xf numFmtId="0" fontId="8" fillId="0" borderId="0" xfId="0" applyFont="1" applyFill="1" applyBorder="1" applyAlignment="1">
      <alignment horizontal="center" vertical="center"/>
    </xf>
    <xf numFmtId="0" fontId="0" fillId="0" borderId="0" xfId="0" applyFill="1" applyBorder="1"/>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0" fontId="1" fillId="0" borderId="0" xfId="0" applyFont="1" applyFill="1" applyBorder="1"/>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1" fontId="12"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0" fillId="0" borderId="0" xfId="0" applyFill="1" applyBorder="1" applyAlignment="1">
      <alignment horizontal="center"/>
    </xf>
    <xf numFmtId="0" fontId="27" fillId="0" borderId="1" xfId="2" applyFill="1" applyBorder="1" applyAlignment="1">
      <alignment vertical="center"/>
    </xf>
    <xf numFmtId="0" fontId="18" fillId="0" borderId="1" xfId="0" applyFont="1" applyFill="1" applyBorder="1" applyAlignment="1">
      <alignment vertical="center"/>
    </xf>
    <xf numFmtId="0" fontId="18" fillId="0" borderId="42" xfId="0" applyFont="1" applyFill="1" applyBorder="1" applyAlignment="1">
      <alignment horizontal="left" vertical="top" wrapText="1"/>
    </xf>
    <xf numFmtId="0" fontId="0" fillId="0" borderId="0" xfId="0" applyBorder="1" applyAlignment="1">
      <alignment vertical="center"/>
    </xf>
    <xf numFmtId="0" fontId="18" fillId="8" borderId="0" xfId="0" applyFont="1" applyFill="1" applyBorder="1" applyAlignment="1"/>
    <xf numFmtId="0" fontId="18" fillId="8" borderId="0" xfId="0" applyFont="1" applyFill="1" applyBorder="1" applyAlignment="1">
      <alignment vertical="center"/>
    </xf>
    <xf numFmtId="0" fontId="17" fillId="8" borderId="0" xfId="0" applyFont="1" applyFill="1" applyBorder="1"/>
    <xf numFmtId="0" fontId="23" fillId="7" borderId="5" xfId="0" applyFont="1" applyFill="1" applyBorder="1"/>
    <xf numFmtId="0" fontId="23" fillId="7" borderId="2" xfId="0" applyFont="1" applyFill="1" applyBorder="1" applyAlignment="1">
      <alignment horizontal="center"/>
    </xf>
    <xf numFmtId="0" fontId="23" fillId="7" borderId="41" xfId="0" applyFont="1" applyFill="1" applyBorder="1"/>
    <xf numFmtId="0" fontId="23" fillId="7" borderId="2" xfId="0" applyFont="1" applyFill="1" applyBorder="1"/>
    <xf numFmtId="0" fontId="0" fillId="0" borderId="1" xfId="0" applyBorder="1" applyAlignment="1">
      <alignment vertical="top" wrapText="1"/>
    </xf>
    <xf numFmtId="0" fontId="0" fillId="0" borderId="42" xfId="0" applyBorder="1" applyAlignment="1">
      <alignment vertical="top" wrapText="1"/>
    </xf>
    <xf numFmtId="0" fontId="0" fillId="0" borderId="43" xfId="0" applyBorder="1" applyAlignment="1">
      <alignment vertical="top" wrapText="1"/>
    </xf>
    <xf numFmtId="0" fontId="0" fillId="0" borderId="4" xfId="0" applyBorder="1" applyAlignment="1">
      <alignment vertical="top" wrapText="1"/>
    </xf>
    <xf numFmtId="0" fontId="0" fillId="0" borderId="3" xfId="0" applyBorder="1" applyAlignment="1">
      <alignment horizontal="left" vertical="top" wrapText="1"/>
    </xf>
    <xf numFmtId="0" fontId="26" fillId="8" borderId="0" xfId="3" applyFill="1" applyBorder="1" applyAlignment="1">
      <alignment vertical="center"/>
    </xf>
    <xf numFmtId="0" fontId="27" fillId="8" borderId="0" xfId="2" applyFill="1" applyBorder="1"/>
    <xf numFmtId="0" fontId="33" fillId="8" borderId="0" xfId="5" applyFill="1"/>
    <xf numFmtId="0" fontId="23" fillId="7" borderId="45" xfId="7" applyBorder="1">
      <alignment horizontal="center" vertical="center"/>
    </xf>
    <xf numFmtId="0" fontId="27" fillId="0" borderId="0" xfId="2" applyBorder="1" applyAlignment="1">
      <alignment horizontal="left"/>
    </xf>
    <xf numFmtId="0" fontId="30" fillId="0" borderId="53" xfId="6"/>
    <xf numFmtId="0" fontId="30" fillId="8" borderId="53" xfId="6" applyFill="1"/>
    <xf numFmtId="0" fontId="23" fillId="7" borderId="46" xfId="7" applyBorder="1">
      <alignment horizontal="center" vertical="center"/>
    </xf>
    <xf numFmtId="0" fontId="23" fillId="7" borderId="48" xfId="0" applyFont="1" applyFill="1" applyBorder="1" applyAlignment="1">
      <alignment horizontal="center" vertical="center"/>
    </xf>
    <xf numFmtId="0" fontId="8" fillId="7" borderId="50" xfId="0" applyFont="1" applyFill="1" applyBorder="1" applyAlignment="1">
      <alignment horizontal="center" vertical="center"/>
    </xf>
    <xf numFmtId="0" fontId="23" fillId="7" borderId="51" xfId="7" applyBorder="1">
      <alignment horizontal="center" vertical="center"/>
    </xf>
    <xf numFmtId="0" fontId="0" fillId="0" borderId="47" xfId="0" applyBorder="1" applyAlignment="1">
      <alignment horizontal="center" vertical="center"/>
    </xf>
    <xf numFmtId="0" fontId="10" fillId="0" borderId="54" xfId="0" applyFont="1" applyBorder="1" applyAlignment="1">
      <alignment horizontal="center"/>
    </xf>
    <xf numFmtId="0" fontId="23" fillId="7" borderId="48" xfId="7" applyBorder="1">
      <alignment horizontal="center" vertical="center"/>
    </xf>
    <xf numFmtId="0" fontId="23" fillId="7" borderId="50" xfId="7" applyBorder="1">
      <alignment horizontal="center" vertical="center"/>
    </xf>
    <xf numFmtId="49" fontId="0" fillId="0" borderId="46" xfId="0" applyNumberFormat="1" applyBorder="1" applyAlignment="1">
      <alignment horizontal="center"/>
    </xf>
    <xf numFmtId="49" fontId="0" fillId="0" borderId="46" xfId="0" applyNumberFormat="1" applyBorder="1" applyAlignment="1">
      <alignment horizontal="center" vertical="center"/>
    </xf>
    <xf numFmtId="49" fontId="0" fillId="0" borderId="47" xfId="0" applyNumberFormat="1"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33" fillId="8" borderId="0" xfId="5" applyFill="1" applyAlignment="1">
      <alignment vertical="top"/>
    </xf>
    <xf numFmtId="0" fontId="23" fillId="7" borderId="48" xfId="0" applyFont="1" applyFill="1" applyBorder="1"/>
    <xf numFmtId="0" fontId="23" fillId="7" borderId="49" xfId="0" applyFont="1" applyFill="1" applyBorder="1" applyAlignment="1"/>
    <xf numFmtId="0" fontId="27" fillId="0" borderId="46" xfId="0" applyFont="1" applyBorder="1" applyAlignment="1">
      <alignment horizontal="left" vertical="top"/>
    </xf>
    <xf numFmtId="0" fontId="27" fillId="0" borderId="51" xfId="0" applyFont="1" applyBorder="1" applyAlignment="1">
      <alignment horizontal="left" vertical="top"/>
    </xf>
    <xf numFmtId="0" fontId="0" fillId="0" borderId="45" xfId="0" applyBorder="1" applyAlignment="1">
      <alignment horizontal="left" vertical="top" wrapText="1"/>
    </xf>
    <xf numFmtId="0" fontId="0" fillId="10" borderId="29" xfId="0" applyFill="1" applyBorder="1" applyAlignment="1">
      <alignment horizontal="center" vertical="center"/>
    </xf>
    <xf numFmtId="0" fontId="0" fillId="10" borderId="6"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1" xfId="0" applyFill="1" applyBorder="1" applyAlignment="1">
      <alignment horizontal="center" vertical="center" wrapText="1"/>
    </xf>
    <xf numFmtId="0" fontId="0" fillId="0" borderId="0" xfId="0" applyFill="1" applyBorder="1" applyAlignment="1">
      <alignment horizontal="center" vertical="center" wrapText="1"/>
    </xf>
    <xf numFmtId="0" fontId="23" fillId="7" borderId="41" xfId="7" applyBorder="1" applyAlignment="1">
      <alignment horizontal="center" wrapText="1"/>
    </xf>
    <xf numFmtId="0" fontId="23" fillId="7" borderId="2" xfId="7" applyBorder="1" applyAlignment="1">
      <alignment horizontal="center" wrapText="1"/>
    </xf>
    <xf numFmtId="0" fontId="0" fillId="10" borderId="4" xfId="0" applyFill="1" applyBorder="1" applyAlignment="1">
      <alignment horizontal="center" vertical="center" wrapText="1"/>
    </xf>
    <xf numFmtId="0" fontId="0" fillId="10" borderId="1" xfId="0" applyFill="1" applyBorder="1" applyAlignment="1">
      <alignment horizontal="center" vertical="center"/>
    </xf>
    <xf numFmtId="0" fontId="0" fillId="10" borderId="4" xfId="0" applyFill="1" applyBorder="1" applyAlignment="1">
      <alignment horizontal="center" vertical="center"/>
    </xf>
    <xf numFmtId="0" fontId="0" fillId="0" borderId="0" xfId="0" applyFill="1" applyBorder="1" applyAlignment="1">
      <alignment horizontal="center" vertical="center"/>
    </xf>
    <xf numFmtId="0" fontId="23" fillId="7" borderId="5" xfId="7" applyBorder="1" applyAlignment="1">
      <alignment horizontal="left" wrapText="1"/>
    </xf>
    <xf numFmtId="0" fontId="0" fillId="10" borderId="6" xfId="0" applyFill="1" applyBorder="1" applyAlignment="1">
      <alignment horizontal="center" vertical="center"/>
    </xf>
    <xf numFmtId="0" fontId="0" fillId="10" borderId="3" xfId="0" applyFill="1" applyBorder="1" applyAlignment="1">
      <alignment horizontal="center" vertical="center"/>
    </xf>
    <xf numFmtId="0" fontId="23" fillId="7" borderId="5" xfId="7" applyBorder="1" applyAlignment="1">
      <alignment horizontal="left" vertical="center" wrapText="1"/>
    </xf>
    <xf numFmtId="0" fontId="1"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xf numFmtId="0" fontId="3" fillId="0" borderId="0" xfId="0" applyFont="1" applyFill="1" applyBorder="1" applyAlignment="1"/>
    <xf numFmtId="0" fontId="4"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0" fillId="0" borderId="0" xfId="0" applyFill="1" applyBorder="1" applyAlignment="1">
      <alignment vertical="center" wrapText="1"/>
    </xf>
    <xf numFmtId="0" fontId="20" fillId="0" borderId="0" xfId="0" applyFont="1" applyFill="1" applyBorder="1" applyAlignment="1">
      <alignment vertical="center"/>
    </xf>
    <xf numFmtId="0" fontId="14" fillId="0" borderId="0" xfId="0" applyFont="1" applyFill="1" applyBorder="1" applyAlignment="1">
      <alignment vertical="center"/>
    </xf>
    <xf numFmtId="0" fontId="5" fillId="0" borderId="0" xfId="0" applyFont="1" applyFill="1" applyBorder="1" applyAlignment="1">
      <alignment vertical="center"/>
    </xf>
    <xf numFmtId="0" fontId="0" fillId="8" borderId="42" xfId="0" applyFill="1" applyBorder="1" applyAlignment="1">
      <alignment vertical="center" wrapText="1"/>
    </xf>
    <xf numFmtId="0" fontId="0" fillId="8" borderId="43" xfId="0" applyFill="1" applyBorder="1" applyAlignment="1">
      <alignment vertical="center" wrapText="1"/>
    </xf>
    <xf numFmtId="0" fontId="0" fillId="8" borderId="1" xfId="0" applyFill="1" applyBorder="1" applyAlignment="1">
      <alignment horizontal="center" vertical="center"/>
    </xf>
    <xf numFmtId="0" fontId="0" fillId="8" borderId="4" xfId="0" applyFill="1" applyBorder="1" applyAlignment="1">
      <alignment horizontal="center" vertical="center"/>
    </xf>
    <xf numFmtId="2" fontId="0" fillId="8" borderId="1" xfId="0" applyNumberFormat="1" applyFill="1" applyBorder="1" applyAlignment="1">
      <alignment horizontal="center" vertical="center"/>
    </xf>
    <xf numFmtId="2" fontId="0" fillId="8" borderId="4" xfId="0" applyNumberFormat="1" applyFill="1" applyBorder="1" applyAlignment="1">
      <alignment horizontal="center" vertical="center"/>
    </xf>
    <xf numFmtId="1" fontId="10" fillId="0" borderId="0" xfId="0" applyNumberFormat="1" applyFont="1" applyFill="1" applyBorder="1" applyAlignment="1">
      <alignment horizontal="center" vertical="center"/>
    </xf>
    <xf numFmtId="0" fontId="9" fillId="0" borderId="22" xfId="0" applyFont="1" applyBorder="1" applyAlignment="1">
      <alignment horizontal="left" vertical="center"/>
    </xf>
    <xf numFmtId="0" fontId="30" fillId="8" borderId="53" xfId="6" applyFill="1" applyAlignment="1">
      <alignment horizontal="center" vertical="center" wrapText="1"/>
    </xf>
    <xf numFmtId="49" fontId="12" fillId="0" borderId="0" xfId="0" applyNumberFormat="1" applyFont="1" applyFill="1" applyBorder="1" applyAlignment="1">
      <alignment vertical="center"/>
    </xf>
    <xf numFmtId="0" fontId="0" fillId="10" borderId="1" xfId="0" applyFill="1" applyBorder="1" applyAlignment="1">
      <alignment horizontal="left" vertical="center"/>
    </xf>
    <xf numFmtId="0" fontId="0" fillId="0" borderId="1" xfId="0" applyBorder="1" applyAlignment="1">
      <alignment horizontal="center" vertical="center"/>
    </xf>
    <xf numFmtId="0" fontId="8"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12" fillId="0" borderId="0" xfId="0" applyFont="1" applyFill="1" applyBorder="1" applyAlignment="1">
      <alignment vertical="center"/>
    </xf>
    <xf numFmtId="0" fontId="23" fillId="7" borderId="41" xfId="7" applyBorder="1" applyAlignment="1">
      <alignment horizontal="center" vertical="center" wrapText="1"/>
    </xf>
    <xf numFmtId="49" fontId="0" fillId="0" borderId="1" xfId="0" applyNumberFormat="1" applyBorder="1" applyAlignment="1">
      <alignment vertical="center"/>
    </xf>
    <xf numFmtId="49" fontId="0" fillId="0" borderId="4" xfId="0" applyNumberFormat="1" applyBorder="1" applyAlignment="1">
      <alignment vertical="center"/>
    </xf>
    <xf numFmtId="0" fontId="23" fillId="7" borderId="2" xfId="7" applyBorder="1" applyAlignment="1">
      <alignment horizontal="center"/>
    </xf>
    <xf numFmtId="0" fontId="27" fillId="11" borderId="0" xfId="0" applyFont="1" applyFill="1" applyBorder="1" applyAlignment="1">
      <alignment vertical="center"/>
    </xf>
    <xf numFmtId="0" fontId="27" fillId="0" borderId="0" xfId="0" applyFont="1" applyBorder="1" applyAlignment="1">
      <alignment vertical="center"/>
    </xf>
    <xf numFmtId="0" fontId="25" fillId="8" borderId="0" xfId="4" applyFill="1" applyAlignment="1"/>
    <xf numFmtId="0" fontId="0" fillId="8" borderId="0" xfId="0" applyFill="1" applyBorder="1" applyAlignment="1">
      <alignment horizontal="center" vertical="center"/>
    </xf>
    <xf numFmtId="0" fontId="25" fillId="8" borderId="0" xfId="4" applyFill="1"/>
    <xf numFmtId="0" fontId="23" fillId="8" borderId="0" xfId="7" applyFill="1" applyBorder="1" applyAlignment="1">
      <alignment horizontal="center" vertical="center" wrapText="1"/>
    </xf>
    <xf numFmtId="0" fontId="26" fillId="8" borderId="0" xfId="3" applyFill="1" applyBorder="1"/>
    <xf numFmtId="0" fontId="0" fillId="8" borderId="0" xfId="0" applyFill="1" applyBorder="1" applyAlignment="1">
      <alignment vertical="center"/>
    </xf>
    <xf numFmtId="0" fontId="0" fillId="0" borderId="0" xfId="0" applyAlignment="1">
      <alignment vertical="center"/>
    </xf>
    <xf numFmtId="0" fontId="0" fillId="8" borderId="0" xfId="0" applyFill="1" applyBorder="1" applyAlignment="1">
      <alignment horizontal="left" vertical="center" wrapText="1"/>
    </xf>
    <xf numFmtId="2" fontId="0" fillId="8" borderId="0" xfId="0" applyNumberFormat="1" applyFill="1" applyBorder="1" applyAlignment="1">
      <alignment horizontal="center" vertical="center"/>
    </xf>
    <xf numFmtId="0" fontId="0" fillId="8" borderId="0" xfId="0" applyFill="1" applyBorder="1" applyAlignment="1">
      <alignment vertical="center" wrapText="1"/>
    </xf>
    <xf numFmtId="0" fontId="27" fillId="8" borderId="0" xfId="2" applyFill="1" applyAlignment="1">
      <alignment vertical="center"/>
    </xf>
    <xf numFmtId="0" fontId="0" fillId="8" borderId="0" xfId="0" applyFill="1" applyAlignment="1">
      <alignment vertical="center"/>
    </xf>
    <xf numFmtId="0" fontId="0" fillId="8" borderId="0" xfId="0" applyFill="1" applyAlignment="1">
      <alignment vertical="center" wrapText="1"/>
    </xf>
    <xf numFmtId="0" fontId="25" fillId="8" borderId="0" xfId="4" applyFill="1" applyAlignment="1">
      <alignment vertical="center"/>
    </xf>
    <xf numFmtId="0" fontId="0" fillId="8" borderId="0" xfId="0" applyNumberFormat="1" applyFill="1" applyBorder="1" applyAlignment="1">
      <alignment horizontal="left" vertical="center" wrapText="1"/>
    </xf>
    <xf numFmtId="2" fontId="0" fillId="0" borderId="0" xfId="0" applyNumberFormat="1" applyFill="1" applyBorder="1" applyAlignment="1">
      <alignment horizontal="center" vertical="center"/>
    </xf>
    <xf numFmtId="0" fontId="27" fillId="8" borderId="0" xfId="0" applyFont="1" applyFill="1" applyBorder="1" applyAlignment="1">
      <alignment horizontal="left" vertical="center"/>
    </xf>
    <xf numFmtId="0" fontId="0" fillId="8" borderId="0" xfId="0" applyFill="1" applyBorder="1" applyAlignment="1">
      <alignment horizontal="left" vertical="center"/>
    </xf>
    <xf numFmtId="0" fontId="0" fillId="0" borderId="0" xfId="0" applyAlignment="1"/>
    <xf numFmtId="0" fontId="26" fillId="8" borderId="0" xfId="3" applyFill="1" applyBorder="1" applyAlignment="1">
      <alignment horizontal="left" vertical="center"/>
    </xf>
    <xf numFmtId="0" fontId="6" fillId="8" borderId="0" xfId="0" applyFont="1" applyFill="1" applyBorder="1" applyAlignment="1">
      <alignment horizontal="left" vertical="center"/>
    </xf>
    <xf numFmtId="0" fontId="30" fillId="8" borderId="53" xfId="6" applyFill="1" applyAlignment="1">
      <alignment horizontal="center"/>
    </xf>
    <xf numFmtId="0" fontId="9" fillId="8" borderId="56" xfId="0" applyFont="1" applyFill="1" applyBorder="1" applyAlignment="1">
      <alignment vertical="center" wrapText="1"/>
    </xf>
    <xf numFmtId="0" fontId="30" fillId="8" borderId="57" xfId="6" applyFill="1" applyBorder="1"/>
    <xf numFmtId="0" fontId="22" fillId="0" borderId="0" xfId="0" applyFont="1" applyBorder="1"/>
    <xf numFmtId="49" fontId="24" fillId="0" borderId="6" xfId="0" applyNumberFormat="1" applyFont="1" applyBorder="1" applyAlignment="1">
      <alignment horizontal="left" vertical="center"/>
    </xf>
    <xf numFmtId="0" fontId="24" fillId="0" borderId="42" xfId="0" applyFont="1" applyBorder="1" applyAlignment="1">
      <alignment horizontal="center" vertical="center"/>
    </xf>
    <xf numFmtId="0" fontId="28" fillId="7" borderId="5" xfId="0" applyFont="1" applyFill="1" applyBorder="1" applyAlignment="1">
      <alignment horizontal="left" vertical="top"/>
    </xf>
    <xf numFmtId="0" fontId="28" fillId="7" borderId="41" xfId="0" applyFont="1" applyFill="1" applyBorder="1" applyAlignment="1">
      <alignment horizontal="center" vertical="top"/>
    </xf>
    <xf numFmtId="49" fontId="0" fillId="0" borderId="6" xfId="0" applyNumberFormat="1" applyBorder="1" applyAlignment="1">
      <alignment horizontal="left" vertical="top"/>
    </xf>
    <xf numFmtId="0" fontId="0" fillId="0" borderId="42" xfId="0" applyBorder="1" applyAlignment="1">
      <alignment horizontal="center" vertical="top"/>
    </xf>
    <xf numFmtId="0" fontId="11" fillId="0" borderId="0" xfId="0" applyFont="1" applyFill="1" applyBorder="1" applyAlignment="1">
      <alignment vertical="center" wrapText="1"/>
    </xf>
    <xf numFmtId="0" fontId="13" fillId="0" borderId="0" xfId="0" applyFont="1" applyFill="1" applyBorder="1" applyAlignment="1">
      <alignment vertical="center"/>
    </xf>
    <xf numFmtId="1" fontId="10" fillId="0" borderId="0" xfId="0" applyNumberFormat="1" applyFont="1" applyFill="1" applyBorder="1" applyAlignment="1">
      <alignment vertical="center"/>
    </xf>
    <xf numFmtId="49" fontId="13" fillId="0" borderId="0" xfId="0" applyNumberFormat="1" applyFont="1" applyFill="1" applyBorder="1" applyAlignment="1">
      <alignment vertical="center"/>
    </xf>
    <xf numFmtId="0" fontId="10" fillId="0" borderId="0" xfId="0" applyFont="1" applyFill="1" applyBorder="1" applyAlignment="1">
      <alignment vertical="center"/>
    </xf>
    <xf numFmtId="1" fontId="10" fillId="0" borderId="0" xfId="0" applyNumberFormat="1" applyFont="1" applyFill="1" applyBorder="1" applyAlignment="1">
      <alignment horizontal="center"/>
    </xf>
    <xf numFmtId="2" fontId="10" fillId="0" borderId="0" xfId="0" applyNumberFormat="1" applyFont="1" applyFill="1" applyBorder="1" applyAlignment="1">
      <alignment vertical="center"/>
    </xf>
    <xf numFmtId="0" fontId="23" fillId="7" borderId="47" xfId="7" applyBorder="1" applyAlignment="1">
      <alignment horizontal="center" vertical="center" wrapText="1"/>
    </xf>
    <xf numFmtId="0" fontId="27" fillId="8" borderId="0" xfId="0" applyFont="1" applyFill="1" applyBorder="1"/>
    <xf numFmtId="0" fontId="0" fillId="8" borderId="0" xfId="0" applyFill="1" applyBorder="1" applyAlignment="1">
      <alignment horizontal="justify" vertical="center"/>
    </xf>
    <xf numFmtId="0" fontId="33" fillId="8" borderId="0" xfId="5" applyFill="1" applyAlignment="1"/>
    <xf numFmtId="0" fontId="0" fillId="8" borderId="0" xfId="0" applyFill="1" applyBorder="1" applyAlignment="1">
      <alignment horizontal="justify" vertical="center" wrapText="1"/>
    </xf>
    <xf numFmtId="0" fontId="32" fillId="8" borderId="53" xfId="6" applyFont="1" applyFill="1"/>
    <xf numFmtId="0" fontId="32" fillId="0" borderId="53" xfId="6" applyFont="1"/>
    <xf numFmtId="0" fontId="33" fillId="8" borderId="0" xfId="5" applyFill="1" applyAlignment="1">
      <alignment vertical="center"/>
    </xf>
    <xf numFmtId="0" fontId="33" fillId="8" borderId="0" xfId="5" applyFill="1" applyAlignment="1">
      <alignment horizontal="left" vertical="center"/>
    </xf>
    <xf numFmtId="0" fontId="34" fillId="8" borderId="53" xfId="6" applyFont="1" applyFill="1" applyAlignment="1"/>
    <xf numFmtId="0" fontId="26" fillId="8" borderId="0" xfId="3" applyFill="1" applyBorder="1" applyAlignment="1"/>
    <xf numFmtId="0" fontId="1" fillId="0" borderId="0" xfId="0" applyFont="1" applyFill="1" applyBorder="1" applyAlignment="1"/>
    <xf numFmtId="0" fontId="6" fillId="0" borderId="0" xfId="0" applyFont="1" applyFill="1" applyBorder="1" applyAlignment="1"/>
    <xf numFmtId="0" fontId="0" fillId="8" borderId="0" xfId="0" applyFill="1" applyAlignment="1"/>
    <xf numFmtId="0" fontId="26" fillId="0" borderId="55" xfId="3" applyBorder="1" applyAlignment="1">
      <alignment horizontal="left"/>
    </xf>
    <xf numFmtId="0" fontId="31" fillId="8" borderId="0" xfId="0" applyFont="1" applyFill="1" applyBorder="1" applyAlignment="1"/>
    <xf numFmtId="0" fontId="0" fillId="8" borderId="0" xfId="0" applyFill="1" applyAlignment="1">
      <alignment wrapText="1"/>
    </xf>
    <xf numFmtId="0" fontId="27" fillId="8" borderId="0" xfId="2" applyFill="1" applyAlignment="1"/>
    <xf numFmtId="0" fontId="33" fillId="8" borderId="0" xfId="5" applyFill="1" applyAlignment="1">
      <alignment horizontal="left"/>
    </xf>
    <xf numFmtId="0" fontId="0" fillId="8" borderId="0" xfId="0" applyFill="1" applyBorder="1" applyAlignment="1"/>
    <xf numFmtId="0" fontId="0" fillId="8" borderId="0" xfId="0" applyFill="1" applyBorder="1" applyAlignment="1">
      <alignment horizontal="center" wrapText="1"/>
    </xf>
    <xf numFmtId="0" fontId="0" fillId="8" borderId="0" xfId="0" applyFill="1" applyBorder="1" applyAlignment="1">
      <alignment wrapText="1"/>
    </xf>
    <xf numFmtId="0" fontId="2" fillId="0" borderId="0" xfId="0" applyFont="1" applyFill="1" applyBorder="1" applyAlignment="1"/>
    <xf numFmtId="0" fontId="2" fillId="0" borderId="0" xfId="0" applyFont="1" applyFill="1" applyBorder="1" applyAlignment="1">
      <alignment horizontal="center" wrapText="1"/>
    </xf>
    <xf numFmtId="2" fontId="0" fillId="8" borderId="0" xfId="0" applyNumberFormat="1" applyFill="1" applyBorder="1" applyAlignment="1">
      <alignment horizontal="center"/>
    </xf>
    <xf numFmtId="0" fontId="0" fillId="0" borderId="0" xfId="0" applyFill="1" applyBorder="1" applyAlignment="1">
      <alignment wrapText="1"/>
    </xf>
    <xf numFmtId="0" fontId="20" fillId="0" borderId="0" xfId="0" applyFont="1" applyFill="1" applyBorder="1" applyAlignment="1"/>
    <xf numFmtId="0" fontId="23" fillId="8" borderId="0" xfId="7" applyFill="1" applyBorder="1" applyAlignment="1">
      <alignment horizontal="center" wrapText="1"/>
    </xf>
    <xf numFmtId="0" fontId="0" fillId="0" borderId="0" xfId="0" applyFill="1" applyBorder="1" applyAlignment="1">
      <alignment horizontal="center" wrapText="1"/>
    </xf>
    <xf numFmtId="0" fontId="26" fillId="8" borderId="0" xfId="3" applyFill="1" applyBorder="1" applyAlignment="1">
      <alignment horizontal="left"/>
    </xf>
    <xf numFmtId="0" fontId="6" fillId="8" borderId="0" xfId="0" applyFont="1" applyFill="1" applyBorder="1" applyAlignment="1">
      <alignment horizontal="left"/>
    </xf>
    <xf numFmtId="0" fontId="27" fillId="8" borderId="1" xfId="0" applyFont="1" applyFill="1" applyBorder="1" applyAlignment="1">
      <alignment horizontal="center" vertical="center"/>
    </xf>
    <xf numFmtId="0" fontId="27" fillId="8" borderId="6" xfId="0" applyFont="1" applyFill="1" applyBorder="1" applyAlignment="1">
      <alignment horizontal="center" vertical="center"/>
    </xf>
    <xf numFmtId="0" fontId="27" fillId="8" borderId="3" xfId="0" applyFont="1" applyFill="1" applyBorder="1" applyAlignment="1">
      <alignment horizontal="center" vertical="center"/>
    </xf>
    <xf numFmtId="0" fontId="1" fillId="8" borderId="0" xfId="0" applyFont="1" applyFill="1" applyAlignment="1"/>
    <xf numFmtId="0" fontId="27" fillId="8" borderId="0" xfId="2" applyFill="1" applyBorder="1" applyAlignment="1">
      <alignment horizontal="left"/>
    </xf>
    <xf numFmtId="0" fontId="7" fillId="8" borderId="0" xfId="0" applyFont="1" applyFill="1" applyBorder="1" applyAlignment="1"/>
    <xf numFmtId="0" fontId="27" fillId="11" borderId="0" xfId="0" applyFont="1" applyFill="1" applyAlignment="1">
      <alignment vertical="top"/>
    </xf>
    <xf numFmtId="0" fontId="0" fillId="10" borderId="0" xfId="0" applyFill="1" applyBorder="1" applyAlignment="1">
      <alignment vertical="top"/>
    </xf>
    <xf numFmtId="0" fontId="37" fillId="9" borderId="0" xfId="0" applyFont="1" applyFill="1" applyAlignment="1">
      <alignment vertical="top"/>
    </xf>
    <xf numFmtId="0" fontId="23" fillId="12" borderId="0" xfId="0" applyFont="1" applyFill="1" applyAlignment="1">
      <alignment vertical="top"/>
    </xf>
    <xf numFmtId="0" fontId="0" fillId="10" borderId="45" xfId="0" applyFill="1" applyBorder="1" applyAlignment="1">
      <alignment horizontal="center" vertical="center"/>
    </xf>
    <xf numFmtId="0" fontId="0" fillId="10" borderId="47" xfId="0" applyFill="1" applyBorder="1" applyAlignment="1">
      <alignment horizontal="center" vertical="center"/>
    </xf>
    <xf numFmtId="1" fontId="27" fillId="11" borderId="52" xfId="0" applyNumberFormat="1" applyFont="1" applyFill="1" applyBorder="1" applyAlignment="1">
      <alignment horizontal="center" vertical="center"/>
    </xf>
    <xf numFmtId="1" fontId="35" fillId="9" borderId="1" xfId="0" applyNumberFormat="1" applyFont="1" applyFill="1" applyBorder="1" applyAlignment="1">
      <alignment horizontal="center" vertical="center"/>
    </xf>
    <xf numFmtId="1" fontId="35" fillId="9" borderId="45" xfId="0" applyNumberFormat="1" applyFont="1" applyFill="1" applyBorder="1" applyAlignment="1">
      <alignment horizontal="center" vertical="center"/>
    </xf>
    <xf numFmtId="49" fontId="0" fillId="10" borderId="42" xfId="0" applyNumberFormat="1" applyFill="1" applyBorder="1" applyAlignment="1">
      <alignment horizontal="center" vertical="center"/>
    </xf>
    <xf numFmtId="1" fontId="27" fillId="11" borderId="42" xfId="0" applyNumberFormat="1" applyFont="1" applyFill="1" applyBorder="1" applyAlignment="1">
      <alignment horizontal="center" vertical="center" wrapText="1"/>
    </xf>
    <xf numFmtId="1" fontId="35" fillId="9" borderId="43" xfId="0" applyNumberFormat="1" applyFont="1" applyFill="1" applyBorder="1" applyAlignment="1">
      <alignment horizontal="center" vertical="center"/>
    </xf>
    <xf numFmtId="0" fontId="27" fillId="10" borderId="6"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4"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43" xfId="0" applyFont="1" applyFill="1" applyBorder="1" applyAlignment="1">
      <alignment horizontal="center" vertical="center"/>
    </xf>
    <xf numFmtId="0" fontId="27" fillId="11" borderId="3" xfId="0" applyFont="1" applyFill="1" applyBorder="1" applyAlignment="1">
      <alignment horizontal="center" vertical="center"/>
    </xf>
    <xf numFmtId="1" fontId="37" fillId="9" borderId="1" xfId="0" applyNumberFormat="1" applyFont="1" applyFill="1" applyBorder="1" applyAlignment="1">
      <alignment horizontal="center" vertical="center"/>
    </xf>
    <xf numFmtId="3" fontId="37" fillId="9" borderId="4" xfId="0" applyNumberFormat="1" applyFont="1" applyFill="1" applyBorder="1" applyAlignment="1">
      <alignment horizontal="center" vertical="center"/>
    </xf>
    <xf numFmtId="1" fontId="37" fillId="9" borderId="42" xfId="0" applyNumberFormat="1" applyFont="1" applyFill="1" applyBorder="1" applyAlignment="1">
      <alignment horizontal="center" vertical="center"/>
    </xf>
    <xf numFmtId="3" fontId="37" fillId="9" borderId="43" xfId="0" applyNumberFormat="1" applyFont="1" applyFill="1" applyBorder="1" applyAlignment="1">
      <alignment horizontal="center" vertical="center"/>
    </xf>
    <xf numFmtId="0" fontId="0" fillId="0" borderId="47" xfId="0" applyBorder="1" applyAlignment="1">
      <alignment horizontal="left" vertical="top" wrapText="1"/>
    </xf>
    <xf numFmtId="0" fontId="0" fillId="0" borderId="52" xfId="0" applyBorder="1" applyAlignment="1">
      <alignment horizontal="left" vertical="top" wrapText="1"/>
    </xf>
    <xf numFmtId="0" fontId="23" fillId="7" borderId="58" xfId="0" applyFont="1" applyFill="1" applyBorder="1" applyAlignment="1">
      <alignment horizontal="left"/>
    </xf>
    <xf numFmtId="1" fontId="27" fillId="11" borderId="1" xfId="0" applyNumberFormat="1" applyFont="1" applyFill="1" applyBorder="1" applyAlignment="1">
      <alignment horizontal="center" vertical="center"/>
    </xf>
    <xf numFmtId="1" fontId="35" fillId="9" borderId="4" xfId="0" applyNumberFormat="1" applyFont="1" applyFill="1" applyBorder="1" applyAlignment="1">
      <alignment horizontal="center" vertical="center"/>
    </xf>
    <xf numFmtId="0" fontId="37" fillId="9" borderId="1" xfId="0" applyFont="1" applyFill="1" applyBorder="1" applyAlignment="1">
      <alignment horizontal="center" vertical="center"/>
    </xf>
    <xf numFmtId="0" fontId="0" fillId="10" borderId="6" xfId="0" applyFill="1" applyBorder="1" applyAlignment="1">
      <alignment horizontal="left" vertical="center" wrapText="1"/>
    </xf>
    <xf numFmtId="0" fontId="0" fillId="10" borderId="3" xfId="0" applyFill="1" applyBorder="1" applyAlignment="1">
      <alignment horizontal="left" vertical="center" wrapText="1"/>
    </xf>
    <xf numFmtId="0" fontId="27" fillId="10" borderId="3" xfId="0" applyFont="1" applyFill="1" applyBorder="1" applyAlignment="1">
      <alignment horizontal="center" vertical="center" wrapText="1"/>
    </xf>
    <xf numFmtId="0" fontId="27" fillId="11" borderId="42" xfId="0" applyFont="1" applyFill="1" applyBorder="1" applyAlignment="1">
      <alignment horizontal="center" vertical="center"/>
    </xf>
    <xf numFmtId="2" fontId="0" fillId="8" borderId="4" xfId="0" applyNumberFormat="1" applyFill="1" applyBorder="1" applyAlignment="1">
      <alignment horizontal="left" vertical="center"/>
    </xf>
    <xf numFmtId="3" fontId="28" fillId="12" borderId="42" xfId="0" applyNumberFormat="1" applyFont="1" applyFill="1" applyBorder="1" applyAlignment="1">
      <alignment horizontal="center" vertical="center"/>
    </xf>
    <xf numFmtId="49" fontId="38" fillId="13" borderId="45" xfId="0" applyNumberFormat="1" applyFont="1" applyFill="1" applyBorder="1" applyAlignment="1">
      <alignment horizontal="left" vertical="top"/>
    </xf>
    <xf numFmtId="0" fontId="36" fillId="13" borderId="45" xfId="0" applyFont="1" applyFill="1" applyBorder="1" applyAlignment="1">
      <alignment vertical="top"/>
    </xf>
    <xf numFmtId="0" fontId="36" fillId="13" borderId="45" xfId="0" applyFont="1" applyFill="1" applyBorder="1" applyAlignment="1">
      <alignment horizontal="left" vertical="top" wrapText="1"/>
    </xf>
    <xf numFmtId="0" fontId="23" fillId="7" borderId="1" xfId="7" applyAlignment="1">
      <alignment horizontal="center" vertical="center" wrapText="1"/>
    </xf>
    <xf numFmtId="49" fontId="0" fillId="8" borderId="46" xfId="0" applyNumberFormat="1" applyFill="1" applyBorder="1" applyAlignment="1">
      <alignment horizontal="center"/>
    </xf>
    <xf numFmtId="49" fontId="27" fillId="8" borderId="0" xfId="2" applyNumberFormat="1" applyFill="1" applyBorder="1" applyAlignment="1">
      <alignment horizontal="left"/>
    </xf>
    <xf numFmtId="49" fontId="0" fillId="0" borderId="45" xfId="0" applyNumberFormat="1" applyFill="1" applyBorder="1" applyAlignment="1">
      <alignment horizontal="center" vertical="center"/>
    </xf>
    <xf numFmtId="0" fontId="33" fillId="0" borderId="0" xfId="5" applyAlignment="1"/>
    <xf numFmtId="49" fontId="36" fillId="13" borderId="45" xfId="0" applyNumberFormat="1" applyFont="1" applyFill="1" applyBorder="1" applyAlignment="1">
      <alignment horizontal="center"/>
    </xf>
    <xf numFmtId="1" fontId="27" fillId="11" borderId="47" xfId="0" applyNumberFormat="1" applyFont="1" applyFill="1" applyBorder="1" applyAlignment="1">
      <alignment horizontal="center" vertical="center"/>
    </xf>
    <xf numFmtId="0" fontId="23" fillId="7" borderId="51" xfId="7" applyBorder="1" applyAlignment="1">
      <alignment horizontal="center" vertical="center" wrapText="1"/>
    </xf>
    <xf numFmtId="49" fontId="37" fillId="9" borderId="52" xfId="0" applyNumberFormat="1" applyFont="1" applyFill="1" applyBorder="1" applyAlignment="1">
      <alignment horizontal="center" vertical="center"/>
    </xf>
    <xf numFmtId="0" fontId="23" fillId="7" borderId="6" xfId="7" applyBorder="1">
      <alignment horizontal="center" vertical="center"/>
    </xf>
    <xf numFmtId="49" fontId="0" fillId="0" borderId="6" xfId="0" applyNumberFormat="1" applyBorder="1" applyAlignment="1">
      <alignment horizontal="center"/>
    </xf>
    <xf numFmtId="0" fontId="23" fillId="7" borderId="6" xfId="7" applyBorder="1" applyAlignment="1">
      <alignment horizontal="center" vertical="center" wrapText="1"/>
    </xf>
    <xf numFmtId="0" fontId="23" fillId="7" borderId="19" xfId="0" applyFont="1" applyFill="1" applyBorder="1" applyAlignment="1">
      <alignment horizontal="center" vertical="center" wrapText="1"/>
    </xf>
    <xf numFmtId="0" fontId="23" fillId="7" borderId="5" xfId="7" applyBorder="1">
      <alignment horizontal="center" vertical="center"/>
    </xf>
    <xf numFmtId="0" fontId="23" fillId="7" borderId="2" xfId="7" applyBorder="1">
      <alignment horizontal="center" vertical="center"/>
    </xf>
    <xf numFmtId="0" fontId="0" fillId="0" borderId="59" xfId="0" applyFill="1" applyBorder="1" applyAlignment="1">
      <alignment horizontal="center" vertical="center"/>
    </xf>
    <xf numFmtId="0" fontId="0" fillId="10" borderId="59" xfId="0" applyFill="1" applyBorder="1" applyAlignment="1">
      <alignment horizontal="center" vertical="center"/>
    </xf>
    <xf numFmtId="1" fontId="27" fillId="11" borderId="59" xfId="0" applyNumberFormat="1" applyFont="1" applyFill="1" applyBorder="1" applyAlignment="1">
      <alignment horizontal="center" vertical="center"/>
    </xf>
    <xf numFmtId="0" fontId="0" fillId="10" borderId="59" xfId="0" applyFill="1" applyBorder="1" applyAlignment="1">
      <alignment horizontal="left" vertical="center"/>
    </xf>
    <xf numFmtId="0" fontId="23" fillId="7" borderId="49" xfId="7" applyBorder="1">
      <alignment horizontal="center" vertical="center"/>
    </xf>
    <xf numFmtId="0" fontId="23" fillId="7" borderId="60" xfId="7" applyBorder="1">
      <alignment horizontal="center" vertical="center"/>
    </xf>
    <xf numFmtId="0" fontId="27" fillId="0" borderId="0" xfId="0" applyFont="1" applyBorder="1" applyAlignment="1">
      <alignment horizontal="center"/>
    </xf>
    <xf numFmtId="0" fontId="26" fillId="0" borderId="61" xfId="3" applyBorder="1" applyAlignment="1">
      <alignment horizontal="left"/>
    </xf>
    <xf numFmtId="0" fontId="1" fillId="0" borderId="62" xfId="0" applyFont="1" applyBorder="1" applyAlignment="1"/>
    <xf numFmtId="0" fontId="23" fillId="7" borderId="1" xfId="7">
      <alignment horizontal="center" vertical="center"/>
    </xf>
    <xf numFmtId="0" fontId="23" fillId="7" borderId="43" xfId="7" applyBorder="1" applyAlignment="1">
      <alignment horizontal="left" vertical="center"/>
    </xf>
    <xf numFmtId="0" fontId="23" fillId="7" borderId="42" xfId="7" applyBorder="1" applyAlignment="1">
      <alignment horizontal="left" vertical="center"/>
    </xf>
    <xf numFmtId="0" fontId="37" fillId="9" borderId="4" xfId="0" applyFont="1" applyFill="1" applyBorder="1" applyAlignment="1">
      <alignment horizontal="center" vertical="center"/>
    </xf>
    <xf numFmtId="0" fontId="23" fillId="7" borderId="47" xfId="7" applyBorder="1" applyAlignment="1">
      <alignment horizontal="left" vertical="top" wrapText="1"/>
    </xf>
    <xf numFmtId="0" fontId="27" fillId="14" borderId="0" xfId="0" applyFont="1" applyFill="1"/>
    <xf numFmtId="0" fontId="0" fillId="0" borderId="0" xfId="0" applyFill="1"/>
    <xf numFmtId="0" fontId="0" fillId="0" borderId="29" xfId="0" applyBorder="1"/>
    <xf numFmtId="1" fontId="27" fillId="11" borderId="1" xfId="0" applyNumberFormat="1" applyFont="1" applyFill="1" applyBorder="1" applyAlignment="1">
      <alignment horizontal="center" vertical="center" wrapText="1"/>
    </xf>
    <xf numFmtId="49" fontId="0" fillId="10" borderId="1" xfId="0" applyNumberFormat="1" applyFill="1" applyBorder="1" applyAlignment="1">
      <alignment horizontal="center" vertical="center"/>
    </xf>
    <xf numFmtId="0" fontId="23" fillId="7" borderId="3" xfId="7" applyBorder="1" applyAlignment="1">
      <alignment horizontal="center" vertical="center" wrapText="1"/>
    </xf>
    <xf numFmtId="0" fontId="32" fillId="8" borderId="0" xfId="6" applyFont="1" applyFill="1" applyBorder="1"/>
    <xf numFmtId="0" fontId="39" fillId="0" borderId="0" xfId="0" applyFont="1" applyFill="1" applyBorder="1"/>
    <xf numFmtId="0" fontId="40" fillId="8" borderId="0" xfId="6" applyFont="1" applyFill="1" applyBorder="1"/>
    <xf numFmtId="0" fontId="41" fillId="0" borderId="0" xfId="0" applyFont="1" applyFill="1" applyBorder="1"/>
    <xf numFmtId="0" fontId="0" fillId="15" borderId="59" xfId="0" applyFill="1" applyBorder="1" applyAlignment="1">
      <alignment horizontal="left" vertical="center"/>
    </xf>
    <xf numFmtId="0" fontId="27" fillId="16" borderId="0" xfId="2" applyFill="1" applyAlignment="1"/>
    <xf numFmtId="0" fontId="27" fillId="16" borderId="0" xfId="2" applyFill="1"/>
    <xf numFmtId="0" fontId="27" fillId="16" borderId="0" xfId="2" applyFill="1" applyAlignment="1">
      <alignment vertical="center"/>
    </xf>
    <xf numFmtId="0" fontId="27" fillId="16" borderId="0" xfId="0" applyFont="1" applyFill="1" applyBorder="1" applyAlignment="1">
      <alignment horizontal="left" vertical="center"/>
    </xf>
    <xf numFmtId="0" fontId="42" fillId="8" borderId="0" xfId="7" applyFont="1" applyFill="1" applyBorder="1" applyAlignment="1">
      <alignment horizontal="center" vertical="center" wrapText="1"/>
    </xf>
    <xf numFmtId="0" fontId="23" fillId="7" borderId="1" xfId="7" applyAlignment="1">
      <alignment horizontal="center" wrapText="1"/>
    </xf>
    <xf numFmtId="0" fontId="0" fillId="8" borderId="1" xfId="0" applyFill="1" applyBorder="1" applyAlignment="1">
      <alignment vertical="center" wrapText="1"/>
    </xf>
    <xf numFmtId="0" fontId="0" fillId="8" borderId="4" xfId="0" applyFill="1" applyBorder="1" applyAlignment="1">
      <alignment vertical="center" wrapText="1"/>
    </xf>
    <xf numFmtId="0" fontId="37" fillId="9" borderId="3" xfId="0" applyFont="1" applyFill="1" applyBorder="1" applyAlignment="1">
      <alignment horizontal="center" vertical="center"/>
    </xf>
    <xf numFmtId="0" fontId="37" fillId="9" borderId="6" xfId="0" applyFont="1" applyFill="1" applyBorder="1" applyAlignment="1">
      <alignment horizontal="center" vertical="center"/>
    </xf>
    <xf numFmtId="0" fontId="23" fillId="7" borderId="6" xfId="7" applyBorder="1" applyAlignment="1">
      <alignment horizontal="center" wrapText="1"/>
    </xf>
    <xf numFmtId="0" fontId="0" fillId="0" borderId="4" xfId="0" applyFill="1" applyBorder="1" applyAlignment="1">
      <alignment horizontal="center" vertical="center"/>
    </xf>
    <xf numFmtId="0" fontId="23" fillId="7" borderId="5" xfId="7" applyBorder="1" applyAlignment="1">
      <alignment horizontal="center" wrapText="1"/>
    </xf>
    <xf numFmtId="0" fontId="23" fillId="7" borderId="5" xfId="7" applyBorder="1" applyAlignment="1">
      <alignment horizontal="center" vertical="center" wrapText="1"/>
    </xf>
    <xf numFmtId="0" fontId="0" fillId="8" borderId="0" xfId="0" applyFill="1" applyProtection="1">
      <protection locked="0"/>
    </xf>
    <xf numFmtId="0" fontId="23" fillId="8" borderId="0" xfId="7" applyFill="1" applyBorder="1" applyAlignment="1" applyProtection="1">
      <alignment horizontal="center" vertical="center" wrapText="1"/>
      <protection locked="0"/>
    </xf>
    <xf numFmtId="0" fontId="0" fillId="8" borderId="0" xfId="0" applyFill="1" applyBorder="1" applyAlignment="1" applyProtection="1">
      <alignment vertical="center"/>
      <protection locked="0"/>
    </xf>
    <xf numFmtId="0" fontId="0" fillId="8" borderId="0" xfId="0" applyFill="1" applyAlignment="1" applyProtection="1">
      <protection locked="0"/>
    </xf>
    <xf numFmtId="0" fontId="0" fillId="0" borderId="0" xfId="0" applyProtection="1">
      <protection locked="0"/>
    </xf>
    <xf numFmtId="2" fontId="0" fillId="8" borderId="0" xfId="0" applyNumberFormat="1" applyFill="1" applyBorder="1" applyAlignment="1" applyProtection="1">
      <alignment horizontal="center"/>
      <protection locked="0"/>
    </xf>
    <xf numFmtId="0" fontId="0" fillId="8" borderId="0" xfId="0" applyFill="1" applyBorder="1" applyAlignment="1" applyProtection="1">
      <alignment wrapText="1"/>
      <protection locked="0"/>
    </xf>
    <xf numFmtId="0" fontId="0" fillId="8" borderId="0" xfId="0" applyFill="1" applyBorder="1" applyAlignment="1" applyProtection="1">
      <alignment vertical="center" wrapText="1"/>
      <protection locked="0"/>
    </xf>
    <xf numFmtId="0" fontId="0" fillId="8" borderId="0" xfId="0" applyFill="1" applyAlignment="1" applyProtection="1">
      <alignment vertical="center"/>
      <protection locked="0"/>
    </xf>
    <xf numFmtId="0" fontId="0" fillId="8" borderId="0" xfId="0" applyFill="1" applyAlignment="1" applyProtection="1">
      <alignment vertical="center" wrapText="1"/>
      <protection locked="0"/>
    </xf>
    <xf numFmtId="0" fontId="0" fillId="8" borderId="0" xfId="0" applyFill="1" applyAlignment="1" applyProtection="1">
      <alignment wrapText="1"/>
      <protection locked="0"/>
    </xf>
    <xf numFmtId="0" fontId="0" fillId="8" borderId="0" xfId="0" applyFill="1" applyBorder="1" applyAlignment="1" applyProtection="1">
      <protection locked="0"/>
    </xf>
    <xf numFmtId="0" fontId="0" fillId="8" borderId="0" xfId="0" applyFill="1" applyBorder="1" applyAlignment="1" applyProtection="1">
      <alignment horizontal="center"/>
      <protection locked="0"/>
    </xf>
    <xf numFmtId="0" fontId="0" fillId="0" borderId="0" xfId="0" applyAlignment="1" applyProtection="1">
      <alignment vertical="center"/>
      <protection locked="0"/>
    </xf>
    <xf numFmtId="0" fontId="23" fillId="8" borderId="0" xfId="7" applyFill="1" applyBorder="1" applyAlignment="1" applyProtection="1">
      <alignment horizontal="center" wrapText="1"/>
      <protection locked="0"/>
    </xf>
    <xf numFmtId="0" fontId="0" fillId="8" borderId="0" xfId="0" applyFill="1" applyBorder="1" applyAlignment="1" applyProtection="1">
      <alignment horizontal="center" vertical="center"/>
      <protection locked="0"/>
    </xf>
    <xf numFmtId="49" fontId="16" fillId="8" borderId="0" xfId="0" applyNumberFormat="1" applyFont="1" applyFill="1" applyBorder="1" applyAlignment="1" applyProtection="1">
      <alignment vertical="center"/>
      <protection locked="0"/>
    </xf>
    <xf numFmtId="0" fontId="0" fillId="0" borderId="0" xfId="0" applyBorder="1" applyProtection="1">
      <protection locked="0"/>
    </xf>
    <xf numFmtId="0" fontId="15" fillId="10" borderId="42" xfId="1" applyFill="1" applyBorder="1" applyAlignment="1">
      <alignment horizontal="center" vertical="top" wrapText="1"/>
    </xf>
    <xf numFmtId="0" fontId="43" fillId="8" borderId="3" xfId="5" applyFont="1" applyFill="1" applyBorder="1" applyAlignment="1">
      <alignment horizontal="center" vertical="center"/>
    </xf>
    <xf numFmtId="49" fontId="0" fillId="0" borderId="43" xfId="0" applyNumberFormat="1" applyFill="1" applyBorder="1" applyAlignment="1">
      <alignment vertical="center"/>
    </xf>
    <xf numFmtId="1" fontId="37" fillId="9" borderId="4" xfId="0" applyNumberFormat="1" applyFont="1" applyFill="1" applyBorder="1" applyAlignment="1">
      <alignment horizontal="center" vertical="center"/>
    </xf>
    <xf numFmtId="49" fontId="0" fillId="0" borderId="29" xfId="0" applyNumberFormat="1" applyFill="1" applyBorder="1" applyAlignment="1">
      <alignment vertical="center"/>
    </xf>
    <xf numFmtId="1" fontId="37" fillId="9" borderId="43" xfId="0" applyNumberFormat="1" applyFont="1" applyFill="1" applyBorder="1" applyAlignment="1">
      <alignment horizontal="center" vertical="center"/>
    </xf>
    <xf numFmtId="0" fontId="43" fillId="8" borderId="3" xfId="5" applyFont="1" applyFill="1" applyBorder="1" applyAlignment="1">
      <alignment horizontal="left" vertical="center"/>
    </xf>
    <xf numFmtId="164" fontId="28" fillId="12" borderId="42" xfId="8" applyNumberFormat="1" applyFont="1" applyFill="1" applyBorder="1" applyAlignment="1">
      <alignment horizontal="center" vertical="center"/>
    </xf>
    <xf numFmtId="0" fontId="27" fillId="17" borderId="0" xfId="2" applyFill="1" applyAlignment="1">
      <alignment vertical="center"/>
    </xf>
    <xf numFmtId="0" fontId="27" fillId="18" borderId="0" xfId="2" applyFill="1" applyAlignment="1">
      <alignment vertical="center"/>
    </xf>
    <xf numFmtId="0" fontId="27" fillId="17" borderId="0" xfId="2" applyFill="1" applyAlignment="1"/>
    <xf numFmtId="0" fontId="27" fillId="18" borderId="0" xfId="2" applyFill="1" applyAlignment="1"/>
    <xf numFmtId="0" fontId="0" fillId="16" borderId="0" xfId="0" applyFill="1"/>
    <xf numFmtId="0" fontId="0" fillId="17" borderId="0" xfId="0" applyFill="1"/>
    <xf numFmtId="0" fontId="0" fillId="18" borderId="0" xfId="0" applyFill="1"/>
    <xf numFmtId="0" fontId="0" fillId="10" borderId="1" xfId="0" applyFill="1" applyBorder="1" applyAlignment="1">
      <alignment horizontal="left" vertical="center" wrapText="1"/>
    </xf>
    <xf numFmtId="0" fontId="27" fillId="10" borderId="1" xfId="0" applyFont="1" applyFill="1" applyBorder="1" applyAlignment="1">
      <alignment horizontal="center" vertical="center" wrapText="1"/>
    </xf>
    <xf numFmtId="0" fontId="0" fillId="19" borderId="1" xfId="0" applyFill="1" applyBorder="1" applyAlignment="1">
      <alignment horizontal="center" vertical="center" wrapText="1"/>
    </xf>
    <xf numFmtId="0" fontId="1" fillId="0" borderId="20"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0" fillId="5" borderId="0" xfId="0" applyFill="1" applyAlignment="1">
      <alignment horizontal="left" vertical="top" wrapText="1"/>
    </xf>
    <xf numFmtId="0" fontId="0" fillId="5" borderId="0" xfId="0" applyFill="1" applyAlignment="1">
      <alignment horizontal="left" vertical="top"/>
    </xf>
    <xf numFmtId="0" fontId="1" fillId="0" borderId="36" xfId="0" applyFont="1" applyBorder="1" applyAlignment="1">
      <alignment horizontal="left" vertical="top" wrapText="1"/>
    </xf>
    <xf numFmtId="0" fontId="1" fillId="0" borderId="38" xfId="0" applyFont="1" applyBorder="1" applyAlignment="1">
      <alignment horizontal="left" vertical="top"/>
    </xf>
    <xf numFmtId="0" fontId="1" fillId="0" borderId="39" xfId="0" applyFont="1" applyBorder="1" applyAlignment="1">
      <alignment horizontal="left" vertical="top"/>
    </xf>
    <xf numFmtId="0" fontId="0" fillId="5" borderId="38" xfId="0" applyFill="1" applyBorder="1" applyAlignment="1">
      <alignment horizontal="left" vertical="top" wrapText="1"/>
    </xf>
    <xf numFmtId="0" fontId="0" fillId="5" borderId="38" xfId="0" applyFill="1" applyBorder="1" applyAlignment="1">
      <alignment horizontal="left" vertical="top"/>
    </xf>
    <xf numFmtId="0" fontId="1" fillId="0" borderId="23" xfId="0" applyFont="1" applyBorder="1" applyAlignment="1">
      <alignment horizontal="left" vertical="top" wrapText="1"/>
    </xf>
    <xf numFmtId="0" fontId="1" fillId="0" borderId="14" xfId="0" applyFont="1" applyBorder="1" applyAlignment="1">
      <alignment horizontal="left" vertical="top"/>
    </xf>
    <xf numFmtId="0" fontId="1" fillId="0" borderId="15" xfId="0" applyFont="1" applyBorder="1" applyAlignment="1">
      <alignment horizontal="left" vertical="top"/>
    </xf>
    <xf numFmtId="0" fontId="0" fillId="5" borderId="36" xfId="0" applyFill="1" applyBorder="1" applyAlignment="1">
      <alignment horizontal="left" vertical="top" wrapText="1"/>
    </xf>
    <xf numFmtId="0" fontId="1" fillId="0" borderId="22" xfId="0" applyFont="1" applyBorder="1" applyAlignment="1">
      <alignment horizontal="center"/>
    </xf>
    <xf numFmtId="0" fontId="1" fillId="0" borderId="27" xfId="0" applyFont="1" applyBorder="1" applyAlignment="1">
      <alignment horizontal="center"/>
    </xf>
    <xf numFmtId="0" fontId="1" fillId="0" borderId="23" xfId="0" applyFont="1" applyBorder="1" applyAlignment="1">
      <alignment horizontal="center"/>
    </xf>
    <xf numFmtId="0" fontId="1" fillId="0" borderId="14" xfId="0" applyFont="1" applyBorder="1" applyAlignment="1">
      <alignment horizontal="center"/>
    </xf>
    <xf numFmtId="0" fontId="1" fillId="2" borderId="34" xfId="0" applyFont="1" applyFill="1" applyBorder="1" applyAlignment="1">
      <alignment horizontal="center"/>
    </xf>
    <xf numFmtId="0" fontId="1" fillId="2" borderId="35" xfId="0" applyFont="1" applyFill="1" applyBorder="1" applyAlignment="1">
      <alignment horizontal="center"/>
    </xf>
    <xf numFmtId="0" fontId="1" fillId="3" borderId="22" xfId="0" applyFont="1" applyFill="1" applyBorder="1" applyAlignment="1">
      <alignment horizontal="left"/>
    </xf>
    <xf numFmtId="0" fontId="1" fillId="3" borderId="27" xfId="0" applyFont="1" applyFill="1" applyBorder="1" applyAlignment="1">
      <alignment horizontal="left"/>
    </xf>
    <xf numFmtId="0" fontId="1" fillId="3" borderId="28" xfId="0" applyFont="1" applyFill="1" applyBorder="1" applyAlignment="1">
      <alignment horizontal="left"/>
    </xf>
    <xf numFmtId="0" fontId="1" fillId="3" borderId="0" xfId="0" applyFont="1" applyFill="1" applyAlignment="1">
      <alignment horizontal="left"/>
    </xf>
    <xf numFmtId="0" fontId="1" fillId="0" borderId="38" xfId="0" applyFont="1" applyBorder="1" applyAlignment="1">
      <alignment horizontal="left" vertical="top" wrapText="1"/>
    </xf>
    <xf numFmtId="0" fontId="1" fillId="0" borderId="39" xfId="0" applyFont="1" applyBorder="1" applyAlignment="1">
      <alignment horizontal="left" vertical="top"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center" vertical="center"/>
    </xf>
    <xf numFmtId="49" fontId="0" fillId="5" borderId="21" xfId="0" applyNumberFormat="1" applyFill="1" applyBorder="1" applyAlignment="1">
      <alignment horizontal="left" vertical="center"/>
    </xf>
    <xf numFmtId="49" fontId="0" fillId="5" borderId="4" xfId="0" applyNumberFormat="1" applyFill="1" applyBorder="1" applyAlignment="1">
      <alignment horizontal="left" vertical="center"/>
    </xf>
    <xf numFmtId="0" fontId="1" fillId="0" borderId="22"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0" borderId="36" xfId="0" applyNumberFormat="1" applyFont="1" applyBorder="1" applyAlignment="1">
      <alignment horizontal="center"/>
    </xf>
    <xf numFmtId="49" fontId="1" fillId="0" borderId="38" xfId="0" applyNumberFormat="1" applyFont="1" applyBorder="1" applyAlignment="1">
      <alignment horizontal="center"/>
    </xf>
    <xf numFmtId="0" fontId="1" fillId="6" borderId="33" xfId="0" applyFont="1" applyFill="1" applyBorder="1" applyAlignment="1">
      <alignment horizontal="center"/>
    </xf>
    <xf numFmtId="0" fontId="1" fillId="6" borderId="18" xfId="0" applyFont="1" applyFill="1" applyBorder="1" applyAlignment="1">
      <alignment horizont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0" xfId="0" applyFont="1" applyBorder="1" applyAlignment="1">
      <alignment horizontal="center" vertical="center"/>
    </xf>
    <xf numFmtId="0" fontId="1" fillId="0" borderId="13" xfId="0" applyFont="1" applyBorder="1" applyAlignment="1">
      <alignment horizontal="center" vertical="center"/>
    </xf>
    <xf numFmtId="0" fontId="0" fillId="0" borderId="32" xfId="0"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wrapText="1"/>
    </xf>
    <xf numFmtId="0" fontId="1" fillId="2" borderId="17"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1" xfId="0" applyFont="1" applyFill="1" applyBorder="1" applyAlignment="1">
      <alignment horizontal="center" vertical="center"/>
    </xf>
    <xf numFmtId="49" fontId="0" fillId="5" borderId="10" xfId="0" applyNumberFormat="1" applyFill="1" applyBorder="1" applyAlignment="1">
      <alignment horizontal="left" vertical="center" wrapText="1"/>
    </xf>
    <xf numFmtId="49" fontId="0" fillId="5" borderId="11" xfId="0" applyNumberFormat="1" applyFill="1" applyBorder="1" applyAlignment="1">
      <alignment horizontal="left" vertical="center" wrapText="1"/>
    </xf>
    <xf numFmtId="49" fontId="0" fillId="5" borderId="16" xfId="0" applyNumberFormat="1" applyFill="1" applyBorder="1" applyAlignment="1">
      <alignment horizontal="left" vertical="center" wrapText="1"/>
    </xf>
    <xf numFmtId="49" fontId="0" fillId="5" borderId="31" xfId="0" applyNumberFormat="1" applyFill="1" applyBorder="1" applyAlignment="1">
      <alignment horizontal="left"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0" xfId="0" applyBorder="1" applyAlignment="1">
      <alignment horizontal="center" vertical="center" wrapText="1"/>
    </xf>
    <xf numFmtId="0" fontId="0" fillId="0" borderId="29" xfId="0" applyBorder="1" applyAlignment="1">
      <alignment horizontal="center" vertical="center"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5" xfId="0" applyFont="1" applyBorder="1" applyAlignment="1">
      <alignment horizontal="center" vertical="center" wrapText="1"/>
    </xf>
    <xf numFmtId="0" fontId="7" fillId="0" borderId="0" xfId="0" applyFont="1" applyFill="1" applyBorder="1" applyAlignment="1">
      <alignment horizontal="center" vertical="center"/>
    </xf>
  </cellXfs>
  <cellStyles count="9">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Normal" xfId="0" builtinId="0" customBuiltin="1"/>
    <cellStyle name="Percent" xfId="8" builtinId="5"/>
    <cellStyle name="Table Header" xfId="7" xr:uid="{803DF757-EFB0-416A-B46B-6C83432239D9}"/>
    <cellStyle name="Title" xfId="2" builtinId="15" customBuiltin="1"/>
  </cellStyles>
  <dxfs count="48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strike val="0"/>
        <condense val="0"/>
        <extend val="0"/>
        <outline val="0"/>
        <shadow val="0"/>
        <u val="none"/>
        <vertAlign val="baseline"/>
        <sz val="16"/>
        <color theme="0"/>
        <name val="Arial"/>
        <family val="2"/>
        <scheme val="none"/>
      </font>
      <fill>
        <patternFill patternType="solid">
          <fgColor indexed="64"/>
          <bgColor theme="0" tint="-0.499984740745262"/>
        </patternFill>
      </fill>
      <alignment horizontal="left" vertical="top"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16"/>
        <color theme="1"/>
        <name val="Arial"/>
        <family val="2"/>
        <scheme val="none"/>
      </font>
      <alignment horizontal="left" vertical="top" textRotation="0" wrapText="1" indent="0" justifyLastLine="0" shrinkToFit="0" readingOrder="0"/>
      <border diagonalUp="0" diagonalDown="0" outline="0">
        <left style="thin">
          <color theme="1"/>
        </left>
        <right style="mediumDashed">
          <color theme="1"/>
        </right>
        <top style="thin">
          <color theme="1"/>
        </top>
        <bottom style="thin">
          <color theme="1"/>
        </bottom>
      </border>
    </dxf>
    <dxf>
      <font>
        <b/>
        <i val="0"/>
        <strike val="0"/>
        <condense val="0"/>
        <extend val="0"/>
        <outline val="0"/>
        <shadow val="0"/>
        <u val="none"/>
        <vertAlign val="baseline"/>
        <sz val="16"/>
        <color theme="1"/>
        <name val="Arial"/>
        <family val="2"/>
        <scheme val="none"/>
      </font>
      <alignment horizontal="left" vertical="top"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font>
        <strike val="0"/>
        <outline val="0"/>
        <shadow val="0"/>
        <u val="none"/>
        <vertAlign val="baseline"/>
        <sz val="18"/>
      </font>
    </dxf>
    <dxf>
      <border outline="0">
        <bottom style="thin">
          <color theme="1"/>
        </bottom>
      </border>
    </dxf>
    <dxf>
      <font>
        <strike val="0"/>
        <outline val="0"/>
        <shadow val="0"/>
        <u val="none"/>
        <vertAlign val="baseline"/>
        <sz val="16"/>
        <color theme="0"/>
        <name val="Arial"/>
        <family val="2"/>
        <scheme val="none"/>
      </font>
    </dxf>
    <dxf>
      <font>
        <b/>
        <i/>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right/>
        <top style="thin">
          <color indexed="64"/>
        </top>
        <bottom style="thin">
          <color indexed="64"/>
        </bottom>
      </border>
    </dxf>
    <dxf>
      <font>
        <b/>
        <i/>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i/>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right/>
        <top style="thin">
          <color indexed="64"/>
        </top>
        <bottom style="thin">
          <color indexed="64"/>
        </bottom>
      </border>
    </dxf>
    <dxf>
      <font>
        <b/>
        <i/>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center" textRotation="0" indent="0" justifyLastLine="0" shrinkToFit="0" readingOrder="0"/>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numFmt numFmtId="2" formatCode="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border outline="0">
        <left style="thin">
          <color indexed="64"/>
        </left>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center" textRotation="0"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top style="thin">
          <color indexed="64"/>
        </top>
        <bottom/>
      </border>
    </dxf>
    <dxf>
      <alignment vertical="center" textRotation="0" indent="0" justifyLastLine="0" shrinkToFit="0" readingOrder="0"/>
    </dxf>
    <dxf>
      <border outline="0">
        <top style="thin">
          <color indexed="64"/>
        </top>
      </border>
    </dxf>
    <dxf>
      <border outline="0">
        <right style="thin">
          <color indexed="64"/>
        </right>
        <top style="thin">
          <color indexed="64"/>
        </top>
        <bottom style="thin">
          <color indexed="64"/>
        </bottom>
      </border>
    </dxf>
    <dxf>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6"/>
        <color theme="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border outline="0">
        <right style="thin">
          <color indexed="64"/>
        </right>
        <top style="thin">
          <color indexed="64"/>
        </top>
        <bottom style="thin">
          <color indexed="64"/>
        </bottom>
      </border>
    </dxf>
    <dxf>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font>
      <fill>
        <patternFill patternType="solid">
          <fgColor indexed="64"/>
          <bgColor theme="0" tint="-0.1499984740745262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center" textRotation="0" indent="0" justifyLastLine="0" shrinkToFit="0" readingOrder="0"/>
    </dxf>
    <dxf>
      <border diagonalUp="0" diagonalDown="0" outline="0">
        <left/>
        <right/>
        <top style="thin">
          <color indexed="64"/>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diagonalUp="0" diagonalDown="0" outline="0">
        <left/>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bottom" textRotation="0" wrapText="1"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6"/>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rial"/>
        <family val="2"/>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right/>
        <top style="thin">
          <color indexed="64"/>
        </top>
        <bottom/>
      </border>
    </dxf>
    <dxf>
      <alignment vertical="center" textRotation="0" indent="0" justifyLastLine="0" shrinkToFit="0" readingOrder="0"/>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vertical="center" textRotation="0" indent="0" justifyLastLine="0" shrinkToFit="0" readingOrder="0"/>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6"/>
        <color theme="1"/>
        <name val="Arial"/>
        <family val="2"/>
        <scheme val="none"/>
      </font>
      <fill>
        <patternFill patternType="solid">
          <fgColor indexed="64"/>
          <bgColor rgb="FFFFF9E7"/>
        </patternFill>
      </fill>
      <alignment horizontal="center"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Arial"/>
        <family val="2"/>
        <scheme val="none"/>
      </font>
      <numFmt numFmtId="0" formatCode="General"/>
      <fill>
        <patternFill patternType="solid">
          <fgColor indexed="64"/>
          <bgColor rgb="FF1C6EA6"/>
        </patternFill>
      </fill>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border outline="0">
        <top style="thin">
          <color indexed="64"/>
        </top>
      </border>
    </dxf>
    <dxf>
      <border outline="0">
        <bottom style="thin">
          <color theme="1"/>
        </bottom>
      </border>
    </dxf>
    <dxf>
      <border diagonalUp="0" diagonalDown="0" outline="0">
        <left style="thin">
          <color theme="1"/>
        </left>
        <right style="thin">
          <color theme="1"/>
        </right>
        <top/>
        <bottom/>
      </border>
    </dxf>
    <dxf>
      <border outline="0">
        <left style="thin">
          <color indexed="64"/>
        </left>
        <top style="thin">
          <color indexed="64"/>
        </top>
      </border>
    </dxf>
    <dxf>
      <border outline="0">
        <bottom style="thin">
          <color indexed="64"/>
        </bottom>
      </border>
    </dxf>
    <dxf>
      <border diagonalUp="0" diagonalDown="0" outline="0">
        <left style="thin">
          <color indexed="64"/>
        </left>
        <right style="thin">
          <color indexed="64"/>
        </right>
        <top/>
        <bottom/>
      </border>
    </dxf>
    <dxf>
      <font>
        <strike val="0"/>
        <outline val="0"/>
        <shadow val="0"/>
        <vertAlign val="baseline"/>
        <sz val="16"/>
        <name val="Arial"/>
        <family val="2"/>
        <scheme val="none"/>
      </font>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sz val="16"/>
        <name val="Arial"/>
        <family val="2"/>
        <scheme val="none"/>
      </font>
      <alignment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6"/>
        <name val="Arial"/>
        <family val="2"/>
        <scheme val="none"/>
      </font>
      <alignment vertical="center" textRotation="0"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outline="0">
        <top style="thin">
          <color theme="1"/>
        </top>
      </border>
    </dxf>
    <dxf>
      <border outline="0">
        <left style="thin">
          <color theme="1"/>
        </left>
        <right style="thin">
          <color theme="1"/>
        </right>
        <top style="thin">
          <color indexed="64"/>
        </top>
        <bottom style="thin">
          <color theme="1"/>
        </bottom>
      </border>
    </dxf>
    <dxf>
      <border outline="0">
        <bottom style="thin">
          <color theme="1"/>
        </bottom>
      </border>
    </dxf>
    <dxf>
      <border diagonalUp="0" diagonalDown="0" outline="0">
        <left style="thin">
          <color theme="1"/>
        </left>
        <right style="thin">
          <color theme="1"/>
        </right>
        <top/>
        <bottom/>
      </border>
    </dxf>
    <dxf>
      <font>
        <strike val="0"/>
        <outline val="0"/>
        <shadow val="0"/>
        <u val="none"/>
        <vertAlign val="baseline"/>
        <sz val="16"/>
        <color theme="1"/>
        <name val="Arial"/>
        <family val="2"/>
        <scheme val="none"/>
      </font>
      <numFmt numFmtId="30" formatCode="@"/>
      <alignment horizontal="center" vertical="bottom" textRotation="0" wrapText="0" indent="0" justifyLastLine="0" shrinkToFit="0" readingOrder="0"/>
      <border diagonalUp="0" diagonalDown="0" outline="0">
        <left style="thin">
          <color theme="1"/>
        </left>
        <right/>
        <top style="thin">
          <color theme="1"/>
        </top>
        <bottom style="thin">
          <color theme="1"/>
        </bottom>
      </border>
    </dxf>
    <dxf>
      <numFmt numFmtId="30" formatCode="@"/>
      <alignment horizontal="center" vertical="bottom"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border diagonalUp="0" diagonalDown="0">
        <left style="thin">
          <color theme="1"/>
        </left>
        <right style="thin">
          <color theme="1"/>
        </right>
        <top/>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numFmt numFmtId="30" formatCode="@"/>
      <alignment horizontal="center" vertical="center" textRotation="0" wrapText="0" indent="0" justifyLastLine="0" shrinkToFit="0" readingOrder="0"/>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border diagonalUp="0" diagonalDown="0">
        <left style="thin">
          <color theme="1"/>
        </left>
        <right style="thin">
          <color theme="1"/>
        </right>
        <top/>
        <bottom/>
        <vertical style="thin">
          <color theme="1"/>
        </vertical>
        <horizontal style="thin">
          <color theme="1"/>
        </horizontal>
      </border>
    </dxf>
    <dxf>
      <font>
        <b val="0"/>
        <i val="0"/>
        <strike val="0"/>
        <condense val="0"/>
        <extend val="0"/>
        <outline val="0"/>
        <shadow val="0"/>
        <u val="none"/>
        <vertAlign val="baseline"/>
        <sz val="20"/>
        <color theme="1"/>
        <name val="Calibri"/>
        <family val="2"/>
        <scheme val="minor"/>
      </font>
      <alignment horizontal="center" vertical="bottom" textRotation="0" wrapText="0"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20"/>
        <color theme="1"/>
        <name val="Calibri"/>
        <family val="2"/>
        <scheme val="minor"/>
      </font>
      <alignment horizontal="center" vertical="bottom" textRotation="0" wrapText="0" indent="0" justifyLastLine="0" shrinkToFit="0" readingOrder="0"/>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border diagonalUp="0" diagonalDown="0">
        <left style="thin">
          <color theme="1"/>
        </left>
        <right style="thin">
          <color theme="1"/>
        </right>
        <top/>
        <bottom/>
        <vertical style="thin">
          <color theme="1"/>
        </vertical>
        <horizontal style="thin">
          <color theme="1"/>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0"/>
        <name val="Arial"/>
        <family val="2"/>
        <scheme val="none"/>
      </font>
      <fill>
        <patternFill patternType="solid">
          <fgColor indexed="64"/>
          <bgColor rgb="FF1C6EA6"/>
        </patternFill>
      </fill>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outline="0">
        <left style="thin">
          <color indexed="64"/>
        </left>
        <right/>
        <top style="thin">
          <color indexed="64"/>
        </top>
        <bottom/>
      </border>
    </dxf>
    <dxf>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6"/>
        <color theme="0"/>
        <name val="Arial"/>
        <family val="2"/>
        <scheme val="none"/>
      </font>
    </dxf>
  </dxfs>
  <tableStyles count="0" defaultTableStyle="TableStyleMedium2" defaultPivotStyle="PivotStyleLight16"/>
  <colors>
    <mruColors>
      <color rgb="FFFFF9E7"/>
      <color rgb="FF6F6F6F"/>
      <color rgb="FF1C6EA6"/>
      <color rgb="FF127582"/>
      <color rgb="FF14386B"/>
      <color rgb="FF117851"/>
      <color rgb="FF460C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11239499</xdr:colOff>
      <xdr:row>0</xdr:row>
      <xdr:rowOff>1</xdr:rowOff>
    </xdr:from>
    <xdr:to>
      <xdr:col>0</xdr:col>
      <xdr:colOff>12865503</xdr:colOff>
      <xdr:row>4</xdr:row>
      <xdr:rowOff>9614</xdr:rowOff>
    </xdr:to>
    <xdr:pic>
      <xdr:nvPicPr>
        <xdr:cNvPr id="6" name="Picture 5">
          <a:extLst>
            <a:ext uri="{FF2B5EF4-FFF2-40B4-BE49-F238E27FC236}">
              <a16:creationId xmlns:a16="http://schemas.microsoft.com/office/drawing/2014/main" id="{D09796DA-ED32-5A89-B74E-8DA4179F4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99" y="1"/>
          <a:ext cx="1626004" cy="116993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1DC844-7F79-4B4E-AB76-78D3D81D63BD}" name="FrameworkDefinitions" displayName="FrameworkDefinitions" ref="A2:C9" headerRowDxfId="484" headerRowBorderDxfId="483" tableBorderDxfId="482" totalsRowBorderDxfId="481">
  <autoFilter ref="A2:C9" xr:uid="{351DC844-7F79-4B4E-AB76-78D3D81D63BD}">
    <filterColumn colId="0" hiddenButton="1"/>
    <filterColumn colId="1" hiddenButton="1"/>
    <filterColumn colId="2" hiddenButton="1"/>
  </autoFilter>
  <tableColumns count="3">
    <tableColumn id="1" xr3:uid="{6B014102-BA9A-4975-A4E0-53ABD3CF24E3}" name="Factors" totalsRowLabel="Total" dataDxfId="480" totalsRowDxfId="479"/>
    <tableColumn id="2" xr3:uid="{05228FE9-313F-4E93-B88B-D00B8FA5B46D}" name="Units" dataDxfId="478" totalsRowDxfId="477"/>
    <tableColumn id="3" xr3:uid="{EC1FFE6D-07EC-4365-BDFF-BB076537492A}" name="Definitions" totalsRowFunction="count" dataDxfId="476" totalsRowDxfId="475"/>
  </tableColumns>
  <tableStyleInfo showFirstColumn="1"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2FB399C-F482-4F0E-90C0-06B0DF526BA5}" name="SeverityScoringSheet_MotorVehicles_OperationSpeedOrSpeedLimit" displayName="SeverityScoringSheet_MotorVehicles_OperationSpeedOrSpeedLimit" ref="A120:B133" totalsRowShown="0" headerRowDxfId="430" headerRowBorderDxfId="429" tableBorderDxfId="428" headerRowCellStyle="Table Header">
  <autoFilter ref="A120:B133" xr:uid="{92FB399C-F482-4F0E-90C0-06B0DF526BA5}"/>
  <tableColumns count="2">
    <tableColumn id="1" xr3:uid="{CDB3ADDA-21D7-4956-971B-2A4283514234}" name="Thresholds" dataDxfId="427" dataCellStyle="Table Header"/>
    <tableColumn id="2" xr3:uid="{033E0EA3-628D-4F7D-B22B-90A18E57BFB2}" name="Values"/>
  </tableColumns>
  <tableStyleInfo showFirstColumn="1"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386A388B-98A8-4992-89D2-0C13D00ACD11}" name="MVRiskFactors_RightTurnOnRed_Intersections" displayName="MVRiskFactors_RightTurnOnRed_Intersections" ref="A30:D34" totalsRowCount="1" headerRowDxfId="426" dataDxfId="424" headerRowBorderDxfId="425" tableBorderDxfId="423" totalsRowBorderDxfId="422" headerRowCellStyle="Table Header">
  <autoFilter ref="A30:D33" xr:uid="{386A388B-98A8-4992-89D2-0C13D00ACD11}">
    <filterColumn colId="0" hiddenButton="1"/>
    <filterColumn colId="1" hiddenButton="1"/>
    <filterColumn colId="2" hiddenButton="1"/>
    <filterColumn colId="3" hiddenButton="1"/>
  </autoFilter>
  <tableColumns count="4">
    <tableColumn id="1" xr3:uid="{7FA8A303-C465-4971-B9AC-03FC0C2A910E}" name="Current_x000a_Roadway Approaches (Place &quot;X&quot; for condition that most closely applies)" totalsRowFunction="custom" dataDxfId="421" totalsRowDxfId="420">
      <totalsRowFormula>IF(A31="x", $D31, IF(A32="x", $D32, IF(A33="x", $D33, "-")))</totalsRowFormula>
    </tableColumn>
    <tableColumn id="2" xr3:uid="{D0D72B1F-0836-46CB-86BB-DEEA034823AD}" name="Scaling Conditions for the Risk Factors Description" totalsRowLabel="N/A" dataDxfId="419" totalsRowDxfId="418"/>
    <tableColumn id="3" xr3:uid="{CD165217-1765-4220-B971-02E4F14D5D77}" name="After Improvement_x000a_Roadway Approaches (Place &quot;X&quot; for condition that most closely applies)" totalsRowFunction="custom" dataDxfId="417" totalsRowDxfId="416">
      <totalsRowFormula>IF(C31="x", $D31, IF(C32="x", $D32, IF(C33="x", $D33, "-")))</totalsRowFormula>
    </tableColumn>
    <tableColumn id="4" xr3:uid="{79022925-A702-4D3A-8508-67CCF8865C0B}" name="Scaling Conditions for the Risk Factors" totalsRowLabel="N/A" dataDxfId="415" totalsRowDxfId="414"/>
  </tableColumns>
  <tableStyleInfo showFirstColumn="1"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632865BC-4B84-4293-97C4-6C2BB7583F63}" name="MVRiskFactors_PermissiveLeftTurns_Intersections" displayName="MVRiskFactors_PermissiveLeftTurns_Intersections" ref="A39:D44" totalsRowCount="1" headerRowDxfId="413" dataDxfId="411" headerRowBorderDxfId="412" tableBorderDxfId="410" totalsRowBorderDxfId="409" headerRowCellStyle="Table Header">
  <autoFilter ref="A39:D43" xr:uid="{632865BC-4B84-4293-97C4-6C2BB7583F63}">
    <filterColumn colId="0" hiddenButton="1"/>
    <filterColumn colId="1" hiddenButton="1"/>
    <filterColumn colId="2" hiddenButton="1"/>
    <filterColumn colId="3" hiddenButton="1"/>
  </autoFilter>
  <tableColumns count="4">
    <tableColumn id="1" xr3:uid="{E586E416-232F-405C-9291-30469656937E}" name="Current_x000a_Roadway Approaches (Place &quot;X&quot; for condition that most closely applies)" totalsRowFunction="custom" dataDxfId="408" totalsRowDxfId="407">
      <totalsRowFormula>IF(A40="x",$D40,IF(A41="x",$D41,IF(A42="x",$D42,IF(A43="x",$D43,"-"))))</totalsRowFormula>
    </tableColumn>
    <tableColumn id="2" xr3:uid="{690F0958-858A-4E70-B4F1-491D95A71A20}" name="Scaling Conditions for the Risk Factors Description" totalsRowLabel="N/A" dataDxfId="406" totalsRowDxfId="405"/>
    <tableColumn id="3" xr3:uid="{B323F92A-6D50-4A12-8C8C-DBEDFB540D1A}" name="After Improvement_x000a_Roadway Approaches (Place &quot;X&quot; for condition that most closely applies)" totalsRowFunction="custom" dataDxfId="404" totalsRowDxfId="403">
      <totalsRowFormula>IF(C40="x",$D40,IF(C41="x",$D41,IF(C42="x",$D42,IF(C43="x",$D43,"-"))))</totalsRowFormula>
    </tableColumn>
    <tableColumn id="4" xr3:uid="{EED9FEB4-7658-43EB-8413-4C8A3297DF3C}" name="Scaling Conditions for the Risk Factors" totalsRowLabel="N/A" dataDxfId="402" totalsRowDxfId="401"/>
  </tableColumns>
  <tableStyleInfo showFirstColumn="1"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960E57BF-3CC9-4F4D-9DC3-0CFB5A353C9F}" name="MVRiskFactors_ObstructedSightDistance_RoadwaySegments" displayName="MVRiskFactors_ObstructedSightDistance_RoadwaySegments" ref="A99:D103" totalsRowCount="1" headerRowDxfId="400" dataDxfId="398" headerRowBorderDxfId="399" tableBorderDxfId="397" totalsRowBorderDxfId="396">
  <autoFilter ref="A99:D102" xr:uid="{960E57BF-3CC9-4F4D-9DC3-0CFB5A353C9F}">
    <filterColumn colId="0" hiddenButton="1"/>
    <filterColumn colId="1" hiddenButton="1"/>
    <filterColumn colId="2" hiddenButton="1"/>
    <filterColumn colId="3" hiddenButton="1"/>
  </autoFilter>
  <tableColumns count="4">
    <tableColumn id="1" xr3:uid="{EE488E52-6192-4FA2-9E68-7D3CC196610C}" name="Current_x000a_Along Segment (Place &quot;X&quot; for condition that most closely applies)" totalsRowFunction="custom" dataDxfId="395" totalsRowDxfId="394">
      <totalsRowFormula>IF(A100="x", $D100, IF(A101="x", $D101, IF(A102="x", $D102, "-")))</totalsRowFormula>
    </tableColumn>
    <tableColumn id="2" xr3:uid="{14C0F920-64ED-4624-A659-54D4F704301D}" name="Scaling Conditions for the Risk Factors Description" totalsRowLabel="N/A" dataDxfId="393" totalsRowDxfId="392"/>
    <tableColumn id="3" xr3:uid="{58DDA175-3BE3-4556-9810-0E103B8FC03B}" name="After Improvement_x000a_Along Segment (Place &quot;X&quot; for condition that most closely applies)2" totalsRowFunction="custom" dataDxfId="391" totalsRowDxfId="390">
      <totalsRowFormula>IF(C100="x", $D100, IF(C101="x", $D101, IF(C102="x", $D102, "-")))</totalsRowFormula>
    </tableColumn>
    <tableColumn id="4" xr3:uid="{E2B643EB-2651-4F90-8A20-A668B36B876D}" name="Scaling Conditions for the Risk Factors2" totalsRowLabel="N/A" dataDxfId="389" totalsRowDxfId="388"/>
  </tableColumns>
  <tableStyleInfo showFirstColumn="1"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1CC8664D-996A-4E97-B5C0-C4683CDB0072}" name="MVRiskFactors_ObstructedSightDistance_Intersections" displayName="MVRiskFactors_ObstructedSightDistance_Intersections" ref="A105:D109" totalsRowCount="1" headerRowDxfId="387" dataDxfId="385" headerRowBorderDxfId="386" tableBorderDxfId="384" totalsRowBorderDxfId="383" headerRowCellStyle="Table Header">
  <autoFilter ref="A105:D108" xr:uid="{1CC8664D-996A-4E97-B5C0-C4683CDB0072}">
    <filterColumn colId="0" hiddenButton="1"/>
    <filterColumn colId="1" hiddenButton="1"/>
    <filterColumn colId="2" hiddenButton="1"/>
    <filterColumn colId="3" hiddenButton="1"/>
  </autoFilter>
  <tableColumns count="4">
    <tableColumn id="1" xr3:uid="{55EDEA92-AE31-43FC-BC12-12ECBE62DDCC}" name="Current_x000a_Roadway Approaches (Place &quot;X&quot; for condition that most closely applies)" totalsRowFunction="custom" dataDxfId="382" totalsRowDxfId="381">
      <totalsRowFormula>IF(A106="x", $D106, IF(A107="x", $D107, IF(A108="x", $D108, "-")))</totalsRowFormula>
    </tableColumn>
    <tableColumn id="2" xr3:uid="{8A811CB6-62A2-430D-B340-54F278D6FE9E}" name="Scaling Conditions for the Risk Factors Description" totalsRowLabel="N/A" dataDxfId="380" totalsRowDxfId="379"/>
    <tableColumn id="3" xr3:uid="{6C813117-51D0-4362-846D-DEF43C431D0A}" name="After Improvement Roadway Approaches (Place &quot;X&quot; for condition that most closely applies)" totalsRowFunction="custom" dataDxfId="378" totalsRowDxfId="377">
      <totalsRowFormula>IF(C106="x", $D106, IF(C107="x", $D107, IF(C108="x", $D108, "-")))</totalsRowFormula>
    </tableColumn>
    <tableColumn id="4" xr3:uid="{0AF47617-CFF7-4A66-9FA1-BEB07A82D783}" name="Scaling Conditions for the Risk Factors" totalsRowLabel="N/A" dataDxfId="376" totalsRowDxfId="375"/>
  </tableColumns>
  <tableStyleInfo showFirstColumn="1"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92E3CFAE-9FA3-4F9C-BEC5-C62E7D9B5637}" name="MVRiskFactors_TopographicalRisks_RoadwaySegments" displayName="MVRiskFactors_TopographicalRisks_RoadwaySegments" ref="A47:D51" totalsRowCount="1" headerRowDxfId="374" dataDxfId="372" headerRowBorderDxfId="373" tableBorderDxfId="371" totalsRowBorderDxfId="370">
  <autoFilter ref="A47:D50" xr:uid="{92E3CFAE-9FA3-4F9C-BEC5-C62E7D9B5637}">
    <filterColumn colId="0" hiddenButton="1"/>
    <filterColumn colId="1" hiddenButton="1"/>
    <filterColumn colId="2" hiddenButton="1"/>
    <filterColumn colId="3" hiddenButton="1"/>
  </autoFilter>
  <tableColumns count="4">
    <tableColumn id="1" xr3:uid="{67145634-DE6C-4EA5-89B3-13E37F6A4805}" name="Current_x000a_Along Segment (Place &quot;X&quot; for condition that most closely applies)" totalsRowFunction="custom" dataDxfId="369" totalsRowDxfId="368">
      <totalsRowFormula>IF(A48="x", $D48, IF(A49="x", $D49, IF(A50="x", $D50, "-")))</totalsRowFormula>
    </tableColumn>
    <tableColumn id="2" xr3:uid="{261CEBC0-0473-427F-B2A9-3351381AC16E}" name="Scaling Conditions for the Risk Factors Description" totalsRowLabel="N/A" dataDxfId="367" totalsRowDxfId="366"/>
    <tableColumn id="3" xr3:uid="{BAFA7C1E-F562-4F2E-BFA7-F5067C718ACF}" name="After Improvement_x000a_Along Segment (Place &quot;X&quot; for condition that most closely applies)" totalsRowFunction="custom" dataDxfId="365" totalsRowDxfId="364">
      <totalsRowFormula>IF(C48="x", $D48, IF(C49="x", $D49, IF(C50="x", $D50, "-")))</totalsRowFormula>
    </tableColumn>
    <tableColumn id="4" xr3:uid="{25EC4754-7437-41DB-9FB9-FDEFE6ED14B8}" name="Scaling Conditions for the Risk Factors2" totalsRowLabel="N/A" dataDxfId="363" totalsRowDxfId="362"/>
  </tableColumns>
  <tableStyleInfo showFirstColumn="1"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EF2BFC7C-DFE0-4DFA-BB15-F8886D432744}" name="MVRiskFactors_TopographicalRisks_Intersections" displayName="MVRiskFactors_TopographicalRisks_Intersections" ref="A53:D57" totalsRowCount="1" headerRowDxfId="361" dataDxfId="359" headerRowBorderDxfId="360" tableBorderDxfId="358" totalsRowBorderDxfId="357" headerRowCellStyle="Table Header">
  <autoFilter ref="A53:D56" xr:uid="{EF2BFC7C-DFE0-4DFA-BB15-F8886D432744}">
    <filterColumn colId="0" hiddenButton="1"/>
    <filterColumn colId="1" hiddenButton="1"/>
    <filterColumn colId="2" hiddenButton="1"/>
    <filterColumn colId="3" hiddenButton="1"/>
  </autoFilter>
  <tableColumns count="4">
    <tableColumn id="1" xr3:uid="{EF91DCF1-2CB4-4EDC-9894-3720E8D198EE}" name="Current_x000a_Roadway Approaches (Place &quot;X&quot; for condition that most closely applies)" totalsRowFunction="custom" dataDxfId="356" totalsRowDxfId="355">
      <totalsRowFormula>IF(A54="x", $D54, IF(A55="x", $D55, IF(A56="x", $D56, "-")))</totalsRowFormula>
    </tableColumn>
    <tableColumn id="2" xr3:uid="{774D6362-6B38-40EA-A572-C8A5F4064B70}" name="Scaling Conditions for the Risk Factors Description" totalsRowLabel="N/A" dataDxfId="354" totalsRowDxfId="353"/>
    <tableColumn id="3" xr3:uid="{2F13D773-E173-470D-AEDD-CA245AE302BF}" name="After Improvement_x000a_Roadway Approaches (Place &quot;X&quot; for condition that most closely applies)" totalsRowFunction="custom" dataDxfId="352" totalsRowDxfId="351">
      <totalsRowFormula>IF(C54="x", $D54, IF(C55="x", $D55, IF(C56="x", $D56, "-")))</totalsRowFormula>
    </tableColumn>
    <tableColumn id="4" xr3:uid="{A63A62F5-A66F-4CFE-8158-65704267C504}" name="Scaling Conditions for the Risk Factors" totalsRowLabel="N/A" dataDxfId="350" totalsRowDxfId="349"/>
  </tableColumns>
  <tableStyleInfo showFirstColumn="1"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E880A78C-2352-4F2F-ACBC-910A5559708E}" name="MVRiskFactors_RoadsideCharacteristics_RoadwaySegments" displayName="MVRiskFactors_RoadsideCharacteristics_RoadwaySegments" ref="A172:D176" totalsRowCount="1" headerRowDxfId="348" dataDxfId="346" headerRowBorderDxfId="347" tableBorderDxfId="345" totalsRowBorderDxfId="344">
  <autoFilter ref="A172:D175" xr:uid="{E880A78C-2352-4F2F-ACBC-910A5559708E}">
    <filterColumn colId="0" hiddenButton="1"/>
    <filterColumn colId="1" hiddenButton="1"/>
    <filterColumn colId="2" hiddenButton="1"/>
    <filterColumn colId="3" hiddenButton="1"/>
  </autoFilter>
  <tableColumns count="4">
    <tableColumn id="1" xr3:uid="{169FBDBC-DFAA-4939-80E1-573D9A37E2C2}" name="Current_x000a_Along Segment (Place &quot;X&quot; for condition that most closely applies)" totalsRowFunction="custom" dataDxfId="343" totalsRowDxfId="342">
      <totalsRowFormula>IF(A173="x", $D173, IF(A174="x", $D174, IF(A175="x", $D175, "-")))</totalsRowFormula>
    </tableColumn>
    <tableColumn id="2" xr3:uid="{BF5A3654-4BFD-46E1-B0DC-33E9BB3AA7C7}" name="Scaling Conditions for the Risk Factors Description" totalsRowLabel="N/A" dataDxfId="341" totalsRowDxfId="340"/>
    <tableColumn id="3" xr3:uid="{A29A9CB6-51E4-436D-81E2-C1D4717CC05C}" name="After Improvement_x000a_Along Segment (Place &quot;X&quot; for condition that most closely applies)" totalsRowFunction="custom" dataDxfId="339" totalsRowDxfId="338">
      <totalsRowFormula>IF(C173="x", $D173, IF(C174="x", $D174, IF(C175="x", $D175, "-")))</totalsRowFormula>
    </tableColumn>
    <tableColumn id="4" xr3:uid="{74A64B6B-4BF3-4B11-8759-390994794C12}" name="Scaling Conditions for the Risk Factors" totalsRowLabel="N/A" dataDxfId="337" totalsRowDxfId="336"/>
  </tableColumns>
  <tableStyleInfo showFirstColumn="1"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B5EC363-E89D-44D3-AE7F-56BE0A8C7B80}" name="MVRiskFactors_RoadsideCharacteristics_Intersections" displayName="MVRiskFactors_RoadsideCharacteristics_Intersections" ref="A178:D182" totalsRowCount="1" headerRowDxfId="335" dataDxfId="333" headerRowBorderDxfId="334" tableBorderDxfId="332" totalsRowBorderDxfId="331" headerRowCellStyle="Table Header">
  <autoFilter ref="A178:D181" xr:uid="{DB5EC363-E89D-44D3-AE7F-56BE0A8C7B80}">
    <filterColumn colId="0" hiddenButton="1"/>
    <filterColumn colId="1" hiddenButton="1"/>
    <filterColumn colId="2" hiddenButton="1"/>
    <filterColumn colId="3" hiddenButton="1"/>
  </autoFilter>
  <tableColumns count="4">
    <tableColumn id="1" xr3:uid="{B9E58B4A-A672-41AD-8BDF-AC9BD1C6FA03}" name="Current_x000a_Roadway Approaches (Place &quot;X&quot; for condition that most closely applies)" totalsRowFunction="custom" dataDxfId="330" totalsRowDxfId="329">
      <totalsRowFormula>IF(A179="x", $D179, IF(A180="x", $D180, IF(A181="x", $D181, "-")))</totalsRowFormula>
    </tableColumn>
    <tableColumn id="2" xr3:uid="{3093B576-CBF4-4632-8210-FACD2EC81089}" name="Scaling Conditions for the Risk Factors Description" totalsRowLabel="N/A" dataDxfId="328" totalsRowDxfId="327"/>
    <tableColumn id="3" xr3:uid="{2D785F5C-A998-4899-93E0-4A01E7707718}" name="After Improvement_x000a_Roadway Approaches (Place &quot;X&quot; for condition that most closely applies)" totalsRowFunction="custom" dataDxfId="326" totalsRowDxfId="325">
      <totalsRowFormula>IF(C179="x", $D179, IF(C180="x", $D180, IF(C181="x", $D181, "-")))</totalsRowFormula>
    </tableColumn>
    <tableColumn id="4" xr3:uid="{EE7011D7-F6FC-4D82-9826-12E0A8EBF8B9}" name="Scaling Conditions for the Risk Factors" totalsRowLabel="N/A" dataDxfId="324" totalsRowDxfId="323"/>
  </tableColumns>
  <tableStyleInfo showFirstColumn="1"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AF23D687-D2A5-4D8E-8B03-82AA1271D391}" name="MVRiskFactors_ChannelizedRightTurnLane_Intersections" displayName="MVRiskFactors_ChannelizedRightTurnLane_Intersections" ref="A62:D66" totalsRowCount="1" headerRowDxfId="322" dataDxfId="320" headerRowBorderDxfId="321" tableBorderDxfId="319" totalsRowBorderDxfId="318" headerRowCellStyle="Table Header">
  <autoFilter ref="A62:D65" xr:uid="{AF23D687-D2A5-4D8E-8B03-82AA1271D391}">
    <filterColumn colId="0" hiddenButton="1"/>
    <filterColumn colId="1" hiddenButton="1"/>
    <filterColumn colId="2" hiddenButton="1"/>
    <filterColumn colId="3" hiddenButton="1"/>
  </autoFilter>
  <tableColumns count="4">
    <tableColumn id="1" xr3:uid="{C2F9B8CF-5D1D-4168-92AA-D4B37DA7A868}" name="Current_x000a_Roadway Approaches (Place &quot;X&quot; for condition that most closely applies)" totalsRowFunction="custom" dataDxfId="317" totalsRowDxfId="316">
      <totalsRowFormula>IF(A63="x", $D63, IF(A64="x", $D64, IF(A65="x", $D65, "-")))</totalsRowFormula>
    </tableColumn>
    <tableColumn id="2" xr3:uid="{1A76497C-AE28-4016-93C5-8EC1D3B8541F}" name="Scaling Conditions for the Risk Factors Description" totalsRowLabel="N/A" dataDxfId="315" totalsRowDxfId="314"/>
    <tableColumn id="3" xr3:uid="{1323E4FE-E420-4D7D-A664-27E828730B1A}" name="After Improvement_x000a_Roadway Approaches (Place &quot;X&quot; for condition that most closely applies)" totalsRowFunction="custom" dataDxfId="313" totalsRowDxfId="312">
      <totalsRowFormula>IF(C63="x", $D63, IF(C64="x", $D64, IF(C65="x", $D65, "-")))</totalsRowFormula>
    </tableColumn>
    <tableColumn id="4" xr3:uid="{37866DC0-FC8F-4DB2-BB6B-81BD3C087B8D}" name="Scaling Conditions for the Risk Factors" totalsRowLabel="N/A" dataDxfId="311" totalsRowDxfId="310"/>
  </tableColumns>
  <tableStyleInfo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13BBDC-454F-45D7-82B1-32A1DF1BF0AF}" name="RiskFactorsExamples" displayName="RiskFactorsExamples" ref="A11:D16" totalsRowShown="0" headerRowDxfId="474" headerRowBorderDxfId="473" tableBorderDxfId="472" totalsRowBorderDxfId="471">
  <autoFilter ref="A11:D16" xr:uid="{1113BBDC-454F-45D7-82B1-32A1DF1BF0AF}">
    <filterColumn colId="0" hiddenButton="1"/>
    <filterColumn colId="1" hiddenButton="1"/>
    <filterColumn colId="2" hiddenButton="1"/>
    <filterColumn colId="3" hiddenButton="1"/>
  </autoFilter>
  <tableColumns count="4">
    <tableColumn id="1" xr3:uid="{392C20CB-1F45-495E-A7DA-4C18A86B0965}" name="Risk Factor Examples" dataDxfId="470"/>
    <tableColumn id="2" xr3:uid="{E0DAB5CA-B6FF-4BF1-9BAD-84A6269B7477}" name="Context" dataDxfId="469"/>
    <tableColumn id="3" xr3:uid="{2DA60E3B-7029-4067-942E-E3A0CE2948BE}" name="Segment" dataDxfId="468"/>
    <tableColumn id="4" xr3:uid="{77E002E3-3975-45F3-B983-A0D677DE8357}" name="Intersection" dataDxfId="467"/>
  </tableColumns>
  <tableStyleInfo showFirstColumn="1"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BCC095EF-89CB-4544-A7E4-1162901D1A43}" name="MVRiskFactors_Driveways_RoadwaySegments" displayName="MVRiskFactors_Driveways_RoadwaySegments" ref="A69:D75" totalsRowCount="1" headerRowDxfId="309" dataDxfId="307" headerRowBorderDxfId="308" tableBorderDxfId="306" totalsRowBorderDxfId="305">
  <autoFilter ref="A69:D74" xr:uid="{BCC095EF-89CB-4544-A7E4-1162901D1A43}">
    <filterColumn colId="0" hiddenButton="1"/>
    <filterColumn colId="1" hiddenButton="1"/>
    <filterColumn colId="2" hiddenButton="1"/>
    <filterColumn colId="3" hiddenButton="1"/>
  </autoFilter>
  <tableColumns count="4">
    <tableColumn id="1" xr3:uid="{62DCDD65-8AB8-4F8D-9F4B-0D9FB67A4AF1}" name="Current_x000a_Along Segment (Place &quot;X&quot; for condition that most closely applies)" totalsRowFunction="custom" dataDxfId="304" totalsRowDxfId="303">
      <totalsRowFormula>IF(A70="x", $D70, IF(A71="x", $D71, IF(A72="x", $D72, IF(A73="x", $D73, IF(A74="x", $D74, "-")))))</totalsRowFormula>
    </tableColumn>
    <tableColumn id="2" xr3:uid="{08326D41-4D4F-442C-BAFB-0E1CC9A53931}" name="Scaling Conditions for the Risk Factors Description" totalsRowLabel="N/A" dataDxfId="302" totalsRowDxfId="301"/>
    <tableColumn id="3" xr3:uid="{0502DF82-16C6-401E-B1BB-65071B361065}" name="After Improvement_x000a_Along Segment (Place &quot;X&quot; for condition that most closely applies)" totalsRowFunction="custom" dataDxfId="300" totalsRowDxfId="299">
      <totalsRowFormula>IF(C70="x", $D70, IF(C71="x", $D71, IF(C72="x", $D72, IF(C73="x", $D73, IF(C74="x", $D74, "-")))))</totalsRowFormula>
    </tableColumn>
    <tableColumn id="4" xr3:uid="{F9D0E28D-DAAB-4D83-99E2-BC35E117C68B}" name="Scaling Conditions for the Risk Factors" totalsRowLabel="N/A" dataDxfId="298" totalsRowDxfId="297"/>
  </tableColumns>
  <tableStyleInfo showFirstColumn="1"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98D44AF6-69E0-4D50-AA40-954ADEE24909}" name="MVRiskFactors_Driveways_Intersections" displayName="MVRiskFactors_Driveways_Intersections" ref="A77:D81" totalsRowCount="1" headerRowDxfId="296" dataDxfId="294" headerRowBorderDxfId="295" tableBorderDxfId="293" totalsRowBorderDxfId="292" headerRowCellStyle="Table Header">
  <autoFilter ref="A77:D80" xr:uid="{98D44AF6-69E0-4D50-AA40-954ADEE24909}">
    <filterColumn colId="0" hiddenButton="1"/>
    <filterColumn colId="1" hiddenButton="1"/>
    <filterColumn colId="2" hiddenButton="1"/>
    <filterColumn colId="3" hiddenButton="1"/>
  </autoFilter>
  <tableColumns count="4">
    <tableColumn id="1" xr3:uid="{B130F5AA-9F83-4120-874E-38A07950992E}" name="Current_x000a_Roadway Approaches (Place &quot;X&quot; for condition that most closely applies)" totalsRowFunction="custom" dataDxfId="291" totalsRowDxfId="290">
      <totalsRowFormula>IF(A78="x", $D78, IF(A79="x", $D79, IF(A80="x", $D80, "-")))</totalsRowFormula>
    </tableColumn>
    <tableColumn id="2" xr3:uid="{9797F508-9C5E-4E3F-98AE-EF82AD36DA0F}" name="Scaling Conditions for the Risk Factors Description" totalsRowLabel="N/A" dataDxfId="289" totalsRowDxfId="288"/>
    <tableColumn id="3" xr3:uid="{7AC15660-118C-4058-9731-2C7756D02221}" name="After Improvement_x000a_Roadway Approaches (Place &quot;X&quot; for condition that most closely applies)" totalsRowFunction="custom" dataDxfId="287" totalsRowDxfId="286">
      <totalsRowFormula>IF(C78="x", $D78, IF(C79="x", $D79, IF(C80="x", $D80, "-")))</totalsRowFormula>
    </tableColumn>
    <tableColumn id="4" xr3:uid="{68524D6C-4A74-4FE9-82BC-BD667B2FD84C}" name="Scaling Conditions for the Risk Factors" totalsRowLabel="N/A" dataDxfId="285" totalsRowDxfId="284"/>
  </tableColumns>
  <tableStyleInfo showFirstColumn="1"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4CA3B9C8-2588-4419-A259-E9AC685A3870}" name="MVRiskFactors_SeparationofOpposingVehicularDirectionOfTravel_Intersections" displayName="MVRiskFactors_SeparationofOpposingVehicularDirectionOfTravel_Intersections" ref="A193:D199" totalsRowCount="1" headerRowDxfId="283" dataDxfId="281" headerRowBorderDxfId="282" tableBorderDxfId="280" totalsRowBorderDxfId="279" headerRowCellStyle="Table Header">
  <autoFilter ref="A193:D198" xr:uid="{4CA3B9C8-2588-4419-A259-E9AC685A3870}">
    <filterColumn colId="0" hiddenButton="1"/>
    <filterColumn colId="1" hiddenButton="1"/>
    <filterColumn colId="2" hiddenButton="1"/>
    <filterColumn colId="3" hiddenButton="1"/>
  </autoFilter>
  <tableColumns count="4">
    <tableColumn id="1" xr3:uid="{5FF247E4-D4E0-49AA-9B84-B538AC163A18}" name="Current_x000a_Roadway Approaches (Place &quot;X&quot; for condition that most closely applies)" totalsRowFunction="custom" dataDxfId="278" totalsRowDxfId="277">
      <totalsRowFormula>IF(A194="x", D194, IF(A195="x", D195, IF(A196="x", D196, IF(A197="x", D197, IF(A198="x", D198, "-")))))</totalsRowFormula>
    </tableColumn>
    <tableColumn id="2" xr3:uid="{88665786-5423-4522-A09D-2D32877F8AA4}" name="Scaling Conditions for the Risk Factors Description" totalsRowLabel="N/A" dataDxfId="276" totalsRowDxfId="275"/>
    <tableColumn id="3" xr3:uid="{39013076-0AB2-4378-A27C-440D7837645A}" name="After Improvement Roadway Approaches (Place &quot;X&quot; for condition that most closely applies)" totalsRowFunction="custom" dataDxfId="274" totalsRowDxfId="273">
      <totalsRowFormula>IF(C194="x", D194, IF(C195="x", D195, IF(C196="x", D196, IF(C197="x", D197, IF(C198="x", D198, "-")))))</totalsRowFormula>
    </tableColumn>
    <tableColumn id="4" xr3:uid="{3048F346-FD82-48C2-85C5-638C931A1946}" name="Scaling Conditions for the Risk Factors" totalsRowLabel="N/A" dataDxfId="272" totalsRowDxfId="271"/>
  </tableColumns>
  <tableStyleInfo showFirstColumn="1"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6E57B8AC-EDA6-4C4C-AC0E-D57C567BF93A}" name="MVRiskFactors_CrossingConflictDriveway_RoadwaySegments" displayName="MVRiskFactors_CrossingConflictDriveway_RoadwaySegments" ref="A202:D205" totalsRowCount="1" headerRowDxfId="270" dataDxfId="268" headerRowBorderDxfId="269" tableBorderDxfId="267" totalsRowBorderDxfId="266">
  <autoFilter ref="A202:D204" xr:uid="{6E57B8AC-EDA6-4C4C-AC0E-D57C567BF93A}">
    <filterColumn colId="0" hiddenButton="1"/>
    <filterColumn colId="1" hiddenButton="1"/>
    <filterColumn colId="2" hiddenButton="1"/>
    <filterColumn colId="3" hiddenButton="1"/>
  </autoFilter>
  <tableColumns count="4">
    <tableColumn id="1" xr3:uid="{7727D2BE-8B41-4202-BCBA-23DA890EA7F4}" name="Current_x000a_Along Segment (Place &quot;X&quot; for condition that most closely applies)" totalsRowFunction="custom" dataDxfId="265" totalsRowDxfId="264">
      <totalsRowFormula>IF(A203="x",$D203, IF(A204="x", $D204, "-"))</totalsRowFormula>
    </tableColumn>
    <tableColumn id="2" xr3:uid="{CF1AC59E-EB1A-4E41-AE82-10E0CC0CFD03}" name="Scaling Conditions for the Risk Factors Description" totalsRowLabel="N/A" dataDxfId="263" totalsRowDxfId="262"/>
    <tableColumn id="3" xr3:uid="{3A2250C3-C7A4-450B-BE41-4C54EAD6EADD}" name="After Improvement_x000a_Along Segment (Place &quot;X&quot; for condition that most closely applies)" totalsRowFunction="custom" dataDxfId="261" totalsRowDxfId="260">
      <totalsRowFormula>IF(C203="x", $D203, IF(C204="x", $D204, "-"))</totalsRowFormula>
    </tableColumn>
    <tableColumn id="4" xr3:uid="{4E25BC9C-7218-481E-B4FB-64C416528255}" name="Scaling Conditions for the Risk Factors" totalsRowLabel="N/A" dataDxfId="259" totalsRowDxfId="258"/>
  </tableColumns>
  <tableStyleInfo showFirstColumn="1"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C1CE3903-3EF2-4068-934F-01C50C2D393C}" name="MVRiskFactors_CrossingConflictDriveway_Intersections" displayName="MVRiskFactors_CrossingConflictDriveway_Intersections" ref="A207:D210" totalsRowCount="1" headerRowDxfId="257" dataDxfId="255" headerRowBorderDxfId="256" tableBorderDxfId="254" totalsRowBorderDxfId="253" headerRowCellStyle="Table Header">
  <autoFilter ref="A207:D209" xr:uid="{C1CE3903-3EF2-4068-934F-01C50C2D393C}">
    <filterColumn colId="0" hiddenButton="1"/>
    <filterColumn colId="1" hiddenButton="1"/>
    <filterColumn colId="2" hiddenButton="1"/>
    <filterColumn colId="3" hiddenButton="1"/>
  </autoFilter>
  <tableColumns count="4">
    <tableColumn id="1" xr3:uid="{171069C0-8B57-47F0-AF74-FC8A81672B49}" name="Current_x000a_Roadway Approaches (Place &quot;X&quot; for condition that most closely applies)" totalsRowFunction="custom" dataDxfId="252" totalsRowDxfId="251">
      <totalsRowFormula>IF(A208="x", $D208, IF(A209="x", $D209, "-"))</totalsRowFormula>
    </tableColumn>
    <tableColumn id="2" xr3:uid="{4C132150-2763-450D-98A9-EA20C6B09108}" name="Scaling Conditions for the Risk Factors Description" totalsRowLabel="N/A" dataDxfId="250" totalsRowDxfId="249"/>
    <tableColumn id="3" xr3:uid="{7E8C86BF-1E84-40AE-89D6-7584F223BC78}" name="After Improvement_x000a_Roadway Approaches (Place &quot;X&quot; for condition that most closely applies)" totalsRowFunction="custom" dataDxfId="248" totalsRowDxfId="247">
      <totalsRowFormula>IF(C208="x", $D208, IF(C209="x", $D209, "-"))</totalsRowFormula>
    </tableColumn>
    <tableColumn id="4" xr3:uid="{F3F519CA-128C-43AD-A64F-9AE184D5AD93}" name="Scaling Conditions for the Risk Factors" totalsRowLabel="N/A" dataDxfId="246" totalsRowDxfId="245"/>
  </tableColumns>
  <tableStyleInfo showFirstColumn="1"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B72DC620-6AA9-42CF-9852-F54EF3BAA26D}" name="MVRiskFactors_SkewedIntersection_Intersections" displayName="MVRiskFactors_SkewedIntersection_Intersections" ref="A86:D89" totalsRowCount="1" headerRowDxfId="244" dataDxfId="242" headerRowBorderDxfId="243" tableBorderDxfId="241" totalsRowBorderDxfId="240" headerRowCellStyle="Table Header">
  <autoFilter ref="A86:D88" xr:uid="{B72DC620-6AA9-42CF-9852-F54EF3BAA26D}">
    <filterColumn colId="0" hiddenButton="1"/>
    <filterColumn colId="1" hiddenButton="1"/>
    <filterColumn colId="2" hiddenButton="1"/>
    <filterColumn colId="3" hiddenButton="1"/>
  </autoFilter>
  <tableColumns count="4">
    <tableColumn id="1" xr3:uid="{52841D1D-A074-4C4F-B504-9EC2C3CBC85A}" name="Current_x000a_Roadway Approaches (Place &quot;X&quot; for condition that most closely applies)" totalsRowFunction="custom" dataDxfId="239" totalsRowDxfId="238">
      <totalsRowFormula>IF(A87="x",D87, IF( A88="x",D88, "-"))</totalsRowFormula>
    </tableColumn>
    <tableColumn id="2" xr3:uid="{E2E43C9A-C4D1-46A6-9EFE-E8276E489D39}" name="Scaling Conditions for the Risk Factors Description" totalsRowLabel="N/A" dataDxfId="237" totalsRowDxfId="236"/>
    <tableColumn id="3" xr3:uid="{1B949D73-A08C-484E-BE3B-AEE9E9FB7C5D}" name="After Improvement_x000a_Roadway Approaches (Place &quot;X&quot; for condition that most closely applies)" totalsRowFunction="custom" dataDxfId="235" totalsRowDxfId="234">
      <totalsRowFormula>IF(C87="x", D87, IF(C88="x", D88, "-"))</totalsRowFormula>
    </tableColumn>
    <tableColumn id="4" xr3:uid="{152805F0-D2F6-4471-A01B-485F02A8EDD0}" name="Scaling Conditions for the Risk Factors" totalsRowLabel="N/A" dataDxfId="233" totalsRowDxfId="232"/>
  </tableColumns>
  <tableStyleInfo showFirstColumn="1"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C5D8DF2B-7363-462D-BEA1-24420FF3475A}" name="MVRiskFactors_Curvature_RoadwaySegments" displayName="MVRiskFactors_Curvature_RoadwaySegments" ref="A92:D96" totalsRowCount="1" headerRowDxfId="231" dataDxfId="229" headerRowBorderDxfId="230" tableBorderDxfId="228" totalsRowBorderDxfId="227">
  <autoFilter ref="A92:D95" xr:uid="{C5D8DF2B-7363-462D-BEA1-24420FF3475A}">
    <filterColumn colId="0" hiddenButton="1"/>
    <filterColumn colId="1" hiddenButton="1"/>
    <filterColumn colId="2" hiddenButton="1"/>
    <filterColumn colId="3" hiddenButton="1"/>
  </autoFilter>
  <tableColumns count="4">
    <tableColumn id="1" xr3:uid="{BE56D82C-A669-4DCE-8D43-A2110852DEFA}" name="Current_x000a_Along Segment (Place &quot;X&quot; for condition that most closely applies)" totalsRowFunction="custom" dataDxfId="226" totalsRowDxfId="225">
      <totalsRowFormula>IF(A93="x",D93, IF( A94="x",D94, IF( A95="x",D95, "-")))</totalsRowFormula>
    </tableColumn>
    <tableColumn id="2" xr3:uid="{3EF95ABC-645A-42DC-915C-E8B15B477F15}" name="Scaling Conditions for the Risk Factors Description" totalsRowLabel="N/A" dataDxfId="224" totalsRowDxfId="223"/>
    <tableColumn id="3" xr3:uid="{1DE5F7FB-8B64-488F-9399-ED478F69B991}" name="After Improvement_x000a_Along Segment (Place &quot;X&quot; for condition that most closely applies)" totalsRowFunction="custom" dataDxfId="222" totalsRowDxfId="221">
      <totalsRowFormula>IF(C93="x",D93, IF( C94="x",D94, IF( C95="x",D95, "-")))</totalsRowFormula>
    </tableColumn>
    <tableColumn id="4" xr3:uid="{75ED50EC-A960-4160-87C3-43E90C68A316}" name="Scaling Conditions for the Risk Factors" totalsRowLabel="N/A" dataDxfId="220" totalsRowDxfId="219"/>
  </tableColumns>
  <tableStyleInfo showFirstColumn="1"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C222D21-E8DC-449C-94C9-DFD4204FED79}" name="MVRiskFactors_SeparationofOpposingVehicularDirectionOfTravel_RoadwaySegments" displayName="MVRiskFactors_SeparationofOpposingVehicularDirectionOfTravel_RoadwaySegments" ref="A185:D191" totalsRowCount="1" headerRowBorderDxfId="218" tableBorderDxfId="217" totalsRowBorderDxfId="216">
  <autoFilter ref="A185:D190" xr:uid="{FC222D21-E8DC-449C-94C9-DFD4204FED79}">
    <filterColumn colId="0" hiddenButton="1"/>
    <filterColumn colId="1" hiddenButton="1"/>
    <filterColumn colId="2" hiddenButton="1"/>
    <filterColumn colId="3" hiddenButton="1"/>
  </autoFilter>
  <tableColumns count="4">
    <tableColumn id="1" xr3:uid="{5A8D6F30-0225-4D16-BD25-89C4B09124C6}" name="Current_x000a_Along Segment (Place &quot;X&quot; for condition that most closely applies)" totalsRowFunction="custom" dataDxfId="215" totalsRowDxfId="214">
      <totalsRowFormula>IF(A186="x", $D186, IF(A187="x", $D187, IF(A188="x", $D188, IF(A189="x", $D189, IF(A190="x", $D190, "-")))))</totalsRowFormula>
    </tableColumn>
    <tableColumn id="2" xr3:uid="{DD065147-1F60-4D81-84EA-F4C7CE6997B5}" name="Scaling Conditions for the Risk Factors Description" totalsRowLabel="N/A" dataDxfId="213" totalsRowDxfId="212"/>
    <tableColumn id="3" xr3:uid="{0F1EE3F7-14E1-4238-BE1F-F374E148B38A}" name="After Improvement_x000a_Along Segment (Place &quot;X&quot; for condition that most closely applies)2" totalsRowFunction="custom" dataDxfId="211" totalsRowDxfId="210">
      <totalsRowFormula>IF(C186="x", $D186, IF(C187="x", $D187, IF(C188="x", $D188, IF(C189="x", $D189, IF(C190="x", $D190, "-")))))</totalsRowFormula>
    </tableColumn>
    <tableColumn id="4" xr3:uid="{DD347B4D-1A15-4FEF-9281-4862D23F5B0A}" name="Scaling Conditions for the Risk Factors" totalsRowLabel="N/A" dataDxfId="209" totalsRowDxfId="208"/>
  </tableColumns>
  <tableStyleInfo showFirstColumn="1"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820F725-6848-4C87-9A92-30554720BCDA}" name="VRURiskFactors_PedestrianSpaceSeparation_RoadwaySegments13" displayName="VRURiskFactors_PedestrianSpaceSeparation_RoadwaySegments13" ref="A113:D119" totalsRowCount="1" headerRowDxfId="207" dataDxfId="205" headerRowBorderDxfId="206" tableBorderDxfId="204" totalsRowBorderDxfId="203">
  <tableColumns count="4">
    <tableColumn id="1" xr3:uid="{5BECE2F2-530C-4A1D-8569-9D0B2A76054B}" name="Current_x000a_Along Segment (Place &quot;X&quot; for condition that most closely applies)" totalsRowFunction="custom" dataDxfId="202" totalsRowDxfId="201">
      <totalsRowFormula>IF(A114="x", $D114, IF(A115="x", $D115, IF(A116="x", $D116, IF(A117="x", $D117, IF(A118="x", $D118, "-")))))</totalsRowFormula>
    </tableColumn>
    <tableColumn id="2" xr3:uid="{0D347B86-1C30-47D2-A380-7D12B4952070}" name="Scaling Conditions for the Risk Factors Description" totalsRowLabel="N/A" dataDxfId="200" totalsRowDxfId="199"/>
    <tableColumn id="3" xr3:uid="{607E5368-6462-42AE-BCF6-50C1C754AF8B}" name="After Improvement_x000a_Along Segment (Place &quot;X&quot; for condition that most closely applies)2" totalsRowFunction="custom" dataDxfId="198" totalsRowDxfId="197">
      <totalsRowFormula>IF(C114="x", $D114, IF(C115="x", $D115, IF(C116="x", $D116, IF(C117="x", $D117, IF(C118="x", $D118, "-")))))</totalsRowFormula>
    </tableColumn>
    <tableColumn id="4" xr3:uid="{0E39EAD6-07A9-4911-B5A6-C9FBE0410F8D}" name="Scaling Conditions for the Risk Factors" totalsRowLabel="N/A" dataDxfId="196" totalsRowDxfId="195"/>
  </tableColumns>
  <tableStyleInfo showFirstColumn="1"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FF1D19-3C2C-4BC7-A96D-2DDCCCE9E740}" name="VRURiskFactors_PedestrianSpaceSeparation_Intersections15" displayName="VRURiskFactors_PedestrianSpaceSeparation_Intersections15" ref="A121:D127" totalsRowCount="1" headerRowDxfId="194" dataDxfId="192" headerRowBorderDxfId="193" tableBorderDxfId="191" headerRowCellStyle="Table Header">
  <tableColumns count="4">
    <tableColumn id="1" xr3:uid="{958B9091-83B3-4E7C-8364-50CF2BB070B9}" name="Current_x000a_Roadway Approaches (Place &quot;X&quot; for condition that most closely applies)" totalsRowFunction="custom" dataDxfId="190" totalsRowDxfId="189">
      <totalsRowFormula>IF(A122="x", $D122, IF(A123="x", $D123, IF(A124="x", $D124, IF(A125="x", $D125, IF(A126="x", $D126, "-")))))</totalsRowFormula>
    </tableColumn>
    <tableColumn id="2" xr3:uid="{AAE0EA76-9DBD-4A37-8577-50D2F5C486B1}" name="Scaling Conditions for the Risk Factors Description" totalsRowLabel="N/A" dataDxfId="188" totalsRowDxfId="187"/>
    <tableColumn id="3" xr3:uid="{DAF437FB-6692-494B-95B6-642329B83F1C}" name="After Improvement_x000a_Roadway Approaches (Place &quot;X&quot; for condition that most closely applies)" totalsRowFunction="custom" dataDxfId="186" totalsRowDxfId="185">
      <totalsRowFormula>IF(C122="x", $D122, IF(C123="x", $D123, IF(C124="x", $D124, IF(C125="x", $D125, IF(C126="x", $D126, "-")))))</totalsRowFormula>
    </tableColumn>
    <tableColumn id="4" xr3:uid="{F4EE91D7-987A-47A0-97CA-8E5FD46FCD44}" name="Scaling Conditions for the Risk Factors" totalsRowLabel="N/A" dataDxfId="184" totalsRowDxfId="183"/>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FECA49B-277E-433C-BD71-9F8D6BCBF997}" name="ExposureScoring_MotorVehicles_MotorVehicleVolumes" displayName="ExposureScoring_MotorVehicles_MotorVehicleVolumes" ref="A28:B35" totalsRowShown="0" headerRowDxfId="466" headerRowBorderDxfId="465" tableBorderDxfId="464" totalsRowBorderDxfId="463">
  <autoFilter ref="A28:B35" xr:uid="{6FECA49B-277E-433C-BD71-9F8D6BCBF997}">
    <filterColumn colId="0" hiddenButton="1"/>
    <filterColumn colId="1" hiddenButton="1"/>
  </autoFilter>
  <tableColumns count="2">
    <tableColumn id="1" xr3:uid="{073D7AF3-F1E9-43C0-A691-CF5CD5C021D4}" name="Thresholds" dataDxfId="462"/>
    <tableColumn id="2" xr3:uid="{4E042AFF-E3DE-4DE7-B32C-5E96DFC92636}" name="Values" dataDxfId="461"/>
  </tableColumns>
  <tableStyleInfo showFirstColumn="1"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AC088F5-C3DF-485C-BC16-0D671672748B}" name="VRURiskFactors_BikeSpaceSeparation_Intersections18" displayName="VRURiskFactors_BikeSpaceSeparation_Intersections18" ref="A138:D142" totalsRowCount="1" headerRowDxfId="182" dataDxfId="180" headerRowBorderDxfId="181" tableBorderDxfId="179" totalsRowBorderDxfId="178" headerRowCellStyle="Table Header">
  <tableColumns count="4">
    <tableColumn id="1" xr3:uid="{FAA1B220-7C06-449A-BF4F-FB5036498314}" name="Current_x000a_Roadway Approaches (Place &quot;X&quot; for condition that most closely applies)" totalsRowFunction="custom" dataDxfId="177" totalsRowDxfId="176">
      <totalsRowFormula>IF(A139="x", $D139, IF(A140="x", $D140, IF(A141="x", $D141, "-")))</totalsRowFormula>
    </tableColumn>
    <tableColumn id="2" xr3:uid="{602705B3-FB78-4821-93BE-2DD787449B39}" name="Scaling Conditions for the Risk Factors Description" totalsRowLabel="N/A" dataDxfId="175" totalsRowDxfId="174"/>
    <tableColumn id="3" xr3:uid="{7F96D298-89AE-4959-B917-062DE4A0CAF2}" name="After Improvement_x000a_Roadway Approaches (Place &quot;X&quot; for condition that most closely applies)" totalsRowFunction="custom" dataDxfId="173" totalsRowDxfId="172">
      <totalsRowFormula>IF(C139="x", $D139, IF(C140="x", $D140, IF(C141="x", $D141, "-")))</totalsRowFormula>
    </tableColumn>
    <tableColumn id="4" xr3:uid="{3712BEC0-4FC7-481C-8721-1F8F9D60E6F6}" name="Scaling Conditions for the Risk Factors" totalsRowLabel="N/A" dataDxfId="171" totalsRowDxfId="170"/>
  </tableColumns>
  <tableStyleInfo showFirstColumn="1"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DB4C99C-7DFD-4C31-95A0-9967C4420164}" name="VRURiskFactors_PedBikeTimeSeparation_RoadwaySegments19" displayName="VRURiskFactors_PedBikeTimeSeparation_RoadwaySegments19" ref="A145:D150" totalsRowCount="1" headerRowDxfId="169" dataDxfId="167" headerRowBorderDxfId="168" tableBorderDxfId="166" totalsRowBorderDxfId="165">
  <tableColumns count="4">
    <tableColumn id="1" xr3:uid="{8F521218-57DB-4F0E-B79A-9F4163E5F9DA}" name="Current_x000a_Along Segment (Place &quot;X&quot; for condition that most closely applies)" totalsRowFunction="custom" dataDxfId="164" totalsRowDxfId="163">
      <totalsRowFormula>IF(A146="x",$D146,IF(A147="x",$D147,IF(A148="x",$D148,IF(A149="x",$D149,"-"))))</totalsRowFormula>
    </tableColumn>
    <tableColumn id="2" xr3:uid="{008878FE-C6A8-4A58-B8EF-9823C673C2DE}" name="Scaling Conditions for the Risk Factors Description" totalsRowLabel="N/A" dataDxfId="162" totalsRowDxfId="161"/>
    <tableColumn id="3" xr3:uid="{E4DF8516-0064-4218-AB3F-E1FC1FCB6160}" name="After Improvement_x000a_Along Segment (Place &quot;X&quot; for condition that most closely applies)2" totalsRowFunction="custom" dataDxfId="160" totalsRowDxfId="159">
      <totalsRowFormula>IF(C146="x",$D146,IF(C147="x",$D147,IF(C148="x",$D148,IF(C149="x",$D149,"-"))))</totalsRowFormula>
    </tableColumn>
    <tableColumn id="4" xr3:uid="{ED5F9E93-8A83-4EDD-B0FC-FAAFEF0F06A5}" name="Scaling Conditions for the Risk Factors" totalsRowLabel="N/A" dataDxfId="158" totalsRowDxfId="157"/>
  </tableColumns>
  <tableStyleInfo showFirstColumn="1"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7568209-BD49-43E2-838E-1443848D7DE4}" name="VRURiskFactors_PedBikeTimeSeparation_Intersections22" displayName="VRURiskFactors_PedBikeTimeSeparation_Intersections22" ref="A152:D158" totalsRowCount="1" headerRowDxfId="156" dataDxfId="154" headerRowBorderDxfId="155" tableBorderDxfId="153" totalsRowBorderDxfId="152" headerRowCellStyle="Table Header">
  <tableColumns count="4">
    <tableColumn id="1" xr3:uid="{01DBAA5B-D793-4257-9F77-863D6B4B074A}" name="Current_x000a_Roadway Approaches (Place &quot;X&quot; for condition that most closely applies)" totalsRowFunction="custom" dataDxfId="151" totalsRowDxfId="150">
      <totalsRowFormula>IF(A153="x", $D153, IF(A154="x", $D154, IF(A155="x", $D155, IF(A156="x", $D156, IF(A157="x", $D157, "-")))))</totalsRowFormula>
    </tableColumn>
    <tableColumn id="2" xr3:uid="{A3F41B8D-433E-45BF-BA39-6C4330A930A3}" name="Scaling Conditions for the Risk Factors Description" totalsRowLabel="N/A" dataDxfId="149" totalsRowDxfId="148"/>
    <tableColumn id="3" xr3:uid="{92659F08-1DAF-49F7-BD32-8A4C85BFE69B}" name="After Improvement_x000a_Roadway Approaches (Place &quot;X&quot; for condition that most closely applies)" totalsRowFunction="custom" dataDxfId="147" totalsRowDxfId="146">
      <totalsRowFormula>IF(C153="x", $D153, IF(C154="x", $D154, IF(C155="x", $D155, IF(C156="x", $D156, IF(C157="x", $D157, "-")))))</totalsRowFormula>
    </tableColumn>
    <tableColumn id="4" xr3:uid="{78A3F392-132D-45AB-A66A-613E7BE75EA7}" name="Scaling Conditions for the Risk Factors" totalsRowLabel="N/A" dataDxfId="145" totalsRowDxfId="144"/>
  </tableColumns>
  <tableStyleInfo showFirstColumn="1"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A206EEA-3230-4ACB-8FD9-655DC4B0099E}" name="VRURiskFactors_BikeTimeSeparation_Intersections23" displayName="VRURiskFactors_BikeTimeSeparation_Intersections23" ref="A163:D167" totalsRowCount="1" headerRowDxfId="143" dataDxfId="141" headerRowBorderDxfId="142" tableBorderDxfId="140" totalsRowBorderDxfId="139" headerRowCellStyle="Table Header">
  <tableColumns count="4">
    <tableColumn id="1" xr3:uid="{BB89B5EA-E250-4453-9167-6FF80AB1E4A6}" name="Current_x000a_Roadway Approaches (Place &quot;X&quot; for condition that most closely applies)" totalsRowFunction="custom" dataDxfId="138" totalsRowDxfId="137">
      <totalsRowFormula>IF(A164="x", $D164, IF(A165="x", $D165, IF(A166="x", $D166, "-")))</totalsRowFormula>
    </tableColumn>
    <tableColumn id="2" xr3:uid="{60F26847-3308-40DD-A47C-02D4A94E3FBB}" name="Scaling Conditions for the Risk Factors Description" totalsRowLabel="N/A" dataDxfId="136" totalsRowDxfId="135"/>
    <tableColumn id="3" xr3:uid="{B4E1EE0D-6D85-4DE5-8923-80B743786D8D}" name="After Improvement_x000a_Roadway Approaches (Place &quot;X&quot; for condition that most closely applies)" totalsRowFunction="custom" dataDxfId="134" totalsRowDxfId="133">
      <totalsRowFormula>IF(C164="x", $D164, IF(C165="x", $D165, IF(C166="x", $D166, "-")))</totalsRowFormula>
    </tableColumn>
    <tableColumn id="4" xr3:uid="{2B6B0E85-92EC-4841-A667-98A43EB9AEE1}" name="Scaling Conditions for the Risk Factors" totalsRowLabel="N/A" dataDxfId="132" totalsRowDxfId="131"/>
  </tableColumns>
  <tableStyleInfo showFirstColumn="1"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34F9B1E5-54C7-47DF-BDF2-6C590127B390}" name="MVRiskFactors_FixedObjects_RoadwaySegments" displayName="MVRiskFactors_FixedObjects_RoadwaySegments" ref="A19:D22" totalsRowCount="1" headerRowDxfId="130" dataDxfId="128" headerRowBorderDxfId="129" tableBorderDxfId="127" totalsRowBorderDxfId="126">
  <autoFilter ref="A19:D21" xr:uid="{34F9B1E5-54C7-47DF-BDF2-6C590127B390}">
    <filterColumn colId="0" hiddenButton="1"/>
    <filterColumn colId="1" hiddenButton="1"/>
    <filterColumn colId="2" hiddenButton="1"/>
    <filterColumn colId="3" hiddenButton="1"/>
  </autoFilter>
  <tableColumns count="4">
    <tableColumn id="1" xr3:uid="{FEA3D3AB-FC72-48E7-BBF2-3D9D204425B2}" name="Current_x000a_Along Segment (Place &quot;X&quot; for condition that most closely applies) " totalsRowFunction="custom" dataDxfId="125" totalsRowDxfId="124">
      <totalsRowFormula>IF(A20="x", $D20, IF(A21="x", $D21, "-"))</totalsRowFormula>
    </tableColumn>
    <tableColumn id="2" xr3:uid="{CB12818C-8112-4E3E-B1A0-39A0A52279E4}" name="Scaling Conditions for the Risk Factors Description" totalsRowLabel="N/A" dataDxfId="123" totalsRowDxfId="122"/>
    <tableColumn id="3" xr3:uid="{9794AD30-A56B-4BE9-AB70-82406FF27F82}" name="After Improvement_x000a_Along Segment (Place &quot;X&quot; for condition that most closely applies)" totalsRowFunction="custom" dataDxfId="121" totalsRowDxfId="120">
      <totalsRowFormula>IF(C20="x", $D20, IF(C21="x", $D21, "-"))</totalsRowFormula>
    </tableColumn>
    <tableColumn id="4" xr3:uid="{0C3788BB-97D1-4378-8360-0DD99C26FF8C}" name="Scaling Conditions for the Risk Factors" totalsRowLabel="N/A" dataDxfId="119" totalsRowDxfId="118"/>
  </tableColumns>
  <tableStyleInfo showFirstColumn="1"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7B49323D-A431-44DD-AB01-544FD149A4D5}" name="MVRiskFactors_LightingConditions_Intersections" displayName="MVRiskFactors_LightingConditions_Intersections" ref="A11:D15" totalsRowCount="1" headerRowDxfId="117" dataDxfId="115" headerRowBorderDxfId="116" tableBorderDxfId="114" totalsRowBorderDxfId="113" headerRowCellStyle="Table Header">
  <autoFilter ref="A11:D14" xr:uid="{7B49323D-A431-44DD-AB01-544FD149A4D5}">
    <filterColumn colId="0" hiddenButton="1"/>
    <filterColumn colId="1" hiddenButton="1"/>
    <filterColumn colId="2" hiddenButton="1"/>
    <filterColumn colId="3" hiddenButton="1"/>
  </autoFilter>
  <tableColumns count="4">
    <tableColumn id="1" xr3:uid="{BBB53467-6A9C-49CC-A906-6F48711E3281}" name="Current_x000a_Roadway Approaches (Place &quot;X&quot; for condition that most closely applies)" totalsRowFunction="custom" dataDxfId="112" totalsRowDxfId="111">
      <totalsRowFormula>IF(A12="x", $D12, IF(A13="x", $D13, IF(A14="x", $D14, "-")))</totalsRowFormula>
    </tableColumn>
    <tableColumn id="2" xr3:uid="{DDD0F38C-7DEE-4C7F-A421-B2F41F51B5CA}" name="Scaling Conditions for the Risk Factors Description" totalsRowLabel="N/A" dataDxfId="110" totalsRowDxfId="109"/>
    <tableColumn id="3" xr3:uid="{0FB12D1E-5775-4336-90B2-26F99D469B31}" name="After Improvement Roadway Approaches (Place &quot;X&quot; for condition that most closely applies)" totalsRowFunction="custom" dataDxfId="108" totalsRowDxfId="107">
      <totalsRowFormula>IF(C12="x", $D12, IF(C13="x", $D13, IF(C14="x", $D14, "-")))</totalsRowFormula>
    </tableColumn>
    <tableColumn id="4" xr3:uid="{39E00E32-4CDB-4199-BC07-A2AC6F91B1DA}" name="Scaling Conditions for the Risk Factors" totalsRowLabel="N/A" dataDxfId="106" totalsRowDxfId="105"/>
  </tableColumns>
  <tableStyleInfo showFirstColumn="1"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853B4BCB-D8BA-422C-8734-450EE10D2A68}" name="MVRiskFactors_LightingConditions_RoadwaySegments" displayName="MVRiskFactors_LightingConditions_RoadwaySegments" ref="A5:D9" totalsRowCount="1" headerRowDxfId="104" dataDxfId="102" headerRowBorderDxfId="103" tableBorderDxfId="101" totalsRowBorderDxfId="100">
  <autoFilter ref="A5:D8" xr:uid="{853B4BCB-D8BA-422C-8734-450EE10D2A68}">
    <filterColumn colId="0" hiddenButton="1"/>
    <filterColumn colId="1" hiddenButton="1"/>
    <filterColumn colId="2" hiddenButton="1"/>
    <filterColumn colId="3" hiddenButton="1"/>
  </autoFilter>
  <tableColumns count="4">
    <tableColumn id="1" xr3:uid="{4E20172C-7651-424B-93DD-04BF7CCECBBC}" name="Current_x000a_Along Segment (Place &quot;X&quot; for condition that most closely applies)" totalsRowFunction="custom" dataDxfId="99" totalsRowDxfId="98">
      <totalsRowFormula>IF(A6="x", $D6, IF(A7="x", $D7, IF(A8="x", $D8, "-")))</totalsRowFormula>
    </tableColumn>
    <tableColumn id="2" xr3:uid="{6C3C15EA-FE6A-42BF-85D0-9C9B6EDC178B}" name="Scaling Conditions for the Risk Factors Description" totalsRowLabel="N/A" dataDxfId="97" totalsRowDxfId="96"/>
    <tableColumn id="3" xr3:uid="{303CE13E-EBFA-4F28-B0CA-8A7BA049140F}" name="After Improvement_x000a_Along Segment (Place &quot;X&quot; for condition that most closely applies)" totalsRowFunction="custom" dataDxfId="95" totalsRowDxfId="94">
      <totalsRowFormula>IF(C6="x", $D6, IF(C7="x", $D7, IF(C8="x", $D8, "-")))</totalsRowFormula>
    </tableColumn>
    <tableColumn id="4" xr3:uid="{63A8D751-F39E-4A7E-ABD3-DB2EC9E264B7}" name="Scaling Conditions for the Risk Factors" totalsRowLabel="N/A" dataDxfId="93" totalsRowDxfId="92"/>
  </tableColumns>
  <tableStyleInfo showFirstColumn="1"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6459F0C-C94C-469B-A9FD-AE867856F766}" name="VRURiskFactors_BikeSpaceSeparation_RoadwaySegments16" displayName="VRURiskFactors_BikeSpaceSeparation_RoadwaySegments16" ref="A130:D136" totalsRowCount="1" headerRowDxfId="91" dataDxfId="89" headerRowBorderDxfId="90" tableBorderDxfId="88" totalsRowBorderDxfId="87">
  <tableColumns count="4">
    <tableColumn id="1" xr3:uid="{98EEF369-DB9F-41B3-9A05-F6862588AE79}" name="Along Segment (Place &quot;X&quot; for condition that most closely applies) " totalsRowFunction="custom" dataDxfId="86" totalsRowDxfId="85">
      <totalsRowFormula>IF(A131="x", $D131, IF(A132="x", $D132, IF(A133="x", $D133, IF(A134="x", $D134, IF(A135="x", $D135, "-")))))</totalsRowFormula>
    </tableColumn>
    <tableColumn id="2" xr3:uid="{86A55B77-2A82-4F61-91FF-F42B3AC24088}" name="Scaling Conditions for the Risk Factors Description" totalsRowLabel="N/A" dataDxfId="84" totalsRowDxfId="83"/>
    <tableColumn id="3" xr3:uid="{D7B78861-A824-4F89-8966-667EC5DDA108}" name="Along Segment (Place &quot;X&quot; for condition that most closely applies) 2" totalsRowFunction="custom" dataDxfId="82" totalsRowDxfId="81">
      <totalsRowFormula>IF(C131="x", $D131, IF(C132="x", $D132, IF(C133="x", $D133, IF(C134="x", $D134, IF(C135="x", $D135, "-")))))</totalsRowFormula>
    </tableColumn>
    <tableColumn id="4" xr3:uid="{A1720200-F7F2-42C6-BF3E-5388F12645B3}" name="Scaling Conditions for the Risk Factors2" totalsRowLabel="N/A" dataDxfId="80" totalsRowDxfId="79"/>
  </tableColumns>
  <tableStyleInfo showFirstColumn="1"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44BFE4F-ADA5-4B9C-B31D-07EFB5613AFB}" name="FinalScoringMatrix" displayName="FinalScoringMatrix" ref="A3:E8" totalsRowShown="0" headerRowDxfId="78" headerRowBorderDxfId="77" tableBorderDxfId="76" totalsRowBorderDxfId="75" headerRowCellStyle="Table Header">
  <autoFilter ref="A3:E8" xr:uid="{844BFE4F-ADA5-4B9C-B31D-07EFB5613AFB}">
    <filterColumn colId="0" hiddenButton="1"/>
    <filterColumn colId="1" hiddenButton="1"/>
    <filterColumn colId="2" hiddenButton="1"/>
    <filterColumn colId="3" hiddenButton="1"/>
    <filterColumn colId="4" hiddenButton="1"/>
  </autoFilter>
  <tableColumns count="5">
    <tableColumn id="1" xr3:uid="{518040A9-2B79-4F4D-A870-5E1A089B9EF7}" name="Category" dataDxfId="74"/>
    <tableColumn id="2" xr3:uid="{55AF2E78-D127-4586-8EAD-22C49ED3C25E}" name="Vulnerable Road Users (VRU)" dataDxfId="73" dataCellStyle="Normal"/>
    <tableColumn id="3" xr3:uid="{17C17C2C-2AAC-4E35-94D2-F29575111AC3}" name="VRU Score" dataDxfId="72" dataCellStyle="Normal"/>
    <tableColumn id="4" xr3:uid="{0C2505FE-1B8B-4930-82C5-13E464BE6351}" name="Motor Vehicles" dataDxfId="71" dataCellStyle="Normal"/>
    <tableColumn id="5" xr3:uid="{C2D6DBF2-336C-4A99-A895-3064B2413930}" name="Motor Vehicles Score" dataDxfId="70" dataCellStyle="Normal"/>
  </tableColumns>
  <tableStyleInfo showFirstColumn="1"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699BACF-5BAE-4264-B692-07FF2BCB78C6}" name="FinalScoringMatrix24" displayName="FinalScoringMatrix24" ref="A11:E16" totalsRowShown="0" headerRowDxfId="69" headerRowBorderDxfId="68" tableBorderDxfId="67" totalsRowBorderDxfId="66" headerRowCellStyle="Table Header">
  <autoFilter ref="A11:E16" xr:uid="{E699BACF-5BAE-4264-B692-07FF2BCB78C6}"/>
  <tableColumns count="5">
    <tableColumn id="1" xr3:uid="{152832F8-3B0D-4FA0-9C4A-F3D738980C01}" name="Category" dataDxfId="65"/>
    <tableColumn id="2" xr3:uid="{255A1042-AACD-49F4-840C-CBD597EBB4D1}" name="Vulnerable Road Users (VRU)" dataDxfId="64" dataCellStyle="Normal"/>
    <tableColumn id="3" xr3:uid="{C306BCFE-F90E-4354-B153-CDA17642FD42}" name="VRU Score" dataDxfId="63" dataCellStyle="Normal"/>
    <tableColumn id="4" xr3:uid="{DC0C9DBC-E489-45F0-8A86-AC7A0969142C}" name="Motor Vehicles" dataDxfId="62" dataCellStyle="Normal"/>
    <tableColumn id="5" xr3:uid="{B177D535-F79D-425B-8549-D55463AF0595}" name="Motor Vehicles Score" dataDxfId="61" dataCellStyle="Normal"/>
  </tableColumns>
  <tableStyleInfo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481208A-A8EF-4A1D-A755-BB43F664E604}" name="ExposureScoring_VRU_VRUsPresent" displayName="ExposureScoring_VRU_VRUsPresent" ref="A7:B14" totalsRowShown="0" headerRowDxfId="460" headerRowBorderDxfId="459" tableBorderDxfId="458" totalsRowBorderDxfId="457">
  <autoFilter ref="A7:B14" xr:uid="{1481208A-A8EF-4A1D-A755-BB43F664E604}">
    <filterColumn colId="0" hiddenButton="1"/>
    <filterColumn colId="1" hiddenButton="1"/>
  </autoFilter>
  <tableColumns count="2">
    <tableColumn id="1" xr3:uid="{DD04212A-5C4E-4E70-9DC6-2BB6234F93F7}" name="Thresholds" dataDxfId="456"/>
    <tableColumn id="2" xr3:uid="{7F2873CC-9EE4-4538-8BD7-50FAD42804DE}" name="Values" dataDxfId="455"/>
  </tableColumns>
  <tableStyleInfo showFirstColumn="1"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17C455-9B20-42CE-9B0C-A5FBB6B106BA}" name="AdditionalSafeSystemPrompts" displayName="AdditionalSafeSystemPrompts" ref="A3:C7" totalsRowShown="0" headerRowDxfId="60" dataDxfId="58" headerRowBorderDxfId="59" tableBorderDxfId="57" totalsRowBorderDxfId="56">
  <autoFilter ref="A3:C7" xr:uid="{0D17C455-9B20-42CE-9B0C-A5FBB6B106BA}">
    <filterColumn colId="0" hiddenButton="1"/>
    <filterColumn colId="1" hiddenButton="1"/>
    <filterColumn colId="2" hiddenButton="1"/>
  </autoFilter>
  <tableColumns count="3">
    <tableColumn id="1" xr3:uid="{5E7013D9-07BE-452F-B564-7B98B6B30D96}" name="Safe System Elements" dataDxfId="55"/>
    <tableColumn id="2" xr3:uid="{BD0FEFB9-E72C-43F2-A315-E2AC7BE9FF86}" name="Prompts" dataDxfId="54"/>
    <tableColumn id="3" xr3:uid="{35926596-268F-4E74-9D88-FDC48AF60EE9}" name="Comments (Optional)" dataDxfId="53"/>
  </tableColumns>
  <tableStyleInfo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91E7447-0486-4068-8DA0-E3D4503BE5C0}" name="ExposureScoring_VRU_CrossingDistance" displayName="ExposureScoring_VRU_CrossingDistance" ref="A16:B23" totalsRowShown="0" headerRowDxfId="454" headerRowBorderDxfId="453" tableBorderDxfId="452" totalsRowBorderDxfId="451" headerRowCellStyle="Table Header">
  <autoFilter ref="A16:B23" xr:uid="{291E7447-0486-4068-8DA0-E3D4503BE5C0}">
    <filterColumn colId="0" hiddenButton="1"/>
    <filterColumn colId="1" hiddenButton="1"/>
  </autoFilter>
  <tableColumns count="2">
    <tableColumn id="1" xr3:uid="{26CB4A7C-CEA6-4287-A3D7-A4DA5540621B}" name="Thresholds" dataDxfId="450"/>
    <tableColumn id="2" xr3:uid="{B4437288-E8F4-479F-BD65-B3A5B551DB33}" name="Values" dataDxfId="449"/>
  </tableColumns>
  <tableStyleInfo showFirstColumn="1"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09F33C4-9887-4477-8B67-27A750C16FED}" name="ExposureScoring_MotorVehicles_RoadwayWidth" displayName="ExposureScoring_MotorVehicles_RoadwayWidth" ref="A37:B45" totalsRowShown="0" headerRowDxfId="448" headerRowBorderDxfId="447" tableBorderDxfId="446" totalsRowBorderDxfId="445" headerRowCellStyle="Table Header">
  <autoFilter ref="A37:B45" xr:uid="{609F33C4-9887-4477-8B67-27A750C16FED}">
    <filterColumn colId="0" hiddenButton="1"/>
    <filterColumn colId="1" hiddenButton="1"/>
  </autoFilter>
  <tableColumns count="2">
    <tableColumn id="1" xr3:uid="{6FE70658-269F-48A3-A940-0C12D69FDDC3}" name="Thresholds"/>
    <tableColumn id="2" xr3:uid="{6D3AEC38-0D21-410E-BEB4-0F012FCDFBA4}" name="Values"/>
  </tableColumns>
  <tableStyleInfo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79AD670-AA32-4A4A-B1E7-470BCF8F383F}" name="Likelihood_MotorVehicles_RiskFactorEvaluation" displayName="Likelihood_MotorVehicles_RiskFactorEvaluation" ref="A78:B100" totalsRowShown="0" headerRowDxfId="444" headerRowBorderDxfId="443" tableBorderDxfId="442" totalsRowBorderDxfId="441">
  <autoFilter ref="A78:B100" xr:uid="{A79AD670-AA32-4A4A-B1E7-470BCF8F383F}"/>
  <tableColumns count="2">
    <tableColumn id="1" xr3:uid="{EC8A3D77-17A6-4899-98D7-780851DB4A27}" name="Thresholds" dataDxfId="440"/>
    <tableColumn id="2" xr3:uid="{61CDF570-77C5-48D9-92F5-95E0622B5E14}" name="Values" dataDxfId="439"/>
  </tableColumns>
  <tableStyleInfo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1C6DE24-3D05-4618-88BD-FC07B69D7BD4}" name="Likelihood_VRU_RiskFactorEvaluation" displayName="Likelihood_VRU_RiskFactorEvaluation" ref="A53:B72" totalsRowShown="0" dataDxfId="438" tableBorderDxfId="437" totalsRowBorderDxfId="436" headerRowCellStyle="Table Header">
  <autoFilter ref="A53:B72" xr:uid="{31C6DE24-3D05-4618-88BD-FC07B69D7BD4}"/>
  <tableColumns count="2">
    <tableColumn id="1" xr3:uid="{C990B7F4-9745-48A1-8FAE-4ACD922558E4}" name="Thresholds" dataDxfId="435"/>
    <tableColumn id="2" xr3:uid="{9F17B7F4-78DF-4590-8399-B57D6EDFFA7A}" name="Values" dataDxfId="434"/>
  </tableColumns>
  <tableStyleInfo showFirstColumn="1"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EA53A1-F86B-4BA9-9C81-59EF26C700EC}" name="SeverityScoringSheet_VRU_OperationSpeedOrSpeedLimit" displayName="SeverityScoringSheet_VRU_OperationSpeedOrSpeedLimit" ref="A107:B117" totalsRowShown="0" headerRowDxfId="433" headerRowBorderDxfId="432" tableBorderDxfId="431" headerRowCellStyle="Table Header">
  <autoFilter ref="A107:B117" xr:uid="{ADEA53A1-F86B-4BA9-9C81-59EF26C700EC}"/>
  <tableColumns count="2">
    <tableColumn id="1" xr3:uid="{FA6525C4-F52A-4D31-8473-1763EF5ADF59}" name="Thresholds"/>
    <tableColumn id="2" xr3:uid="{B43BA6A0-8636-4A14-B83B-D4A02F34BD86}" name="Values"/>
  </tableColumns>
  <tableStyleInfo showFirstColumn="1"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3" Type="http://schemas.openxmlformats.org/officeDocument/2006/relationships/table" Target="../tables/table12.xml"/><Relationship Id="rId21" Type="http://schemas.openxmlformats.org/officeDocument/2006/relationships/table" Target="../tables/table30.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1" Type="http://schemas.openxmlformats.org/officeDocument/2006/relationships/printerSettings" Target="../printerSettings/printerSettings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10" Type="http://schemas.openxmlformats.org/officeDocument/2006/relationships/table" Target="../tables/table19.xml"/><Relationship Id="rId19" Type="http://schemas.openxmlformats.org/officeDocument/2006/relationships/table" Target="../tables/table28.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table" Target="../tables/table3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highways.dot.gov/sites/fhwa.dot.gov/files/2024-04/PR1_FHWA_LcLRrlRds_ProjFrmwk_Apr24%20FINAL_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CAAA-1974-4A37-A970-CCA79B5364E0}">
  <sheetPr>
    <tabColor rgb="FF1C6EA6"/>
  </sheetPr>
  <dimension ref="A1:C28"/>
  <sheetViews>
    <sheetView zoomScale="55" zoomScaleNormal="55" workbookViewId="0">
      <selection activeCell="A7" sqref="A7"/>
    </sheetView>
  </sheetViews>
  <sheetFormatPr defaultRowHeight="20.399999999999999" x14ac:dyDescent="0.35"/>
  <cols>
    <col min="1" max="1" width="112.73046875" customWidth="1"/>
    <col min="2" max="2" width="18" customWidth="1"/>
  </cols>
  <sheetData>
    <row r="1" spans="1:3" ht="24.6" x14ac:dyDescent="0.35">
      <c r="A1" s="91" t="s">
        <v>0</v>
      </c>
    </row>
    <row r="2" spans="1:3" ht="22.8" x14ac:dyDescent="0.35">
      <c r="A2" s="178" t="s">
        <v>1</v>
      </c>
    </row>
    <row r="3" spans="1:3" ht="21" x14ac:dyDescent="0.4">
      <c r="A3" s="204" t="s">
        <v>347</v>
      </c>
    </row>
    <row r="4" spans="1:3" ht="22.8" x14ac:dyDescent="0.4">
      <c r="A4" s="206" t="s">
        <v>2</v>
      </c>
    </row>
    <row r="5" spans="1:3" ht="151.05000000000001" customHeight="1" x14ac:dyDescent="0.35">
      <c r="A5" s="205" t="s">
        <v>3</v>
      </c>
    </row>
    <row r="6" spans="1:3" ht="72.599999999999994" customHeight="1" x14ac:dyDescent="0.35">
      <c r="A6" s="205" t="s">
        <v>348</v>
      </c>
    </row>
    <row r="7" spans="1:3" ht="22.5" customHeight="1" x14ac:dyDescent="0.4">
      <c r="A7" s="206" t="s">
        <v>4</v>
      </c>
      <c r="C7" s="37"/>
    </row>
    <row r="8" spans="1:3" ht="66.599999999999994" customHeight="1" x14ac:dyDescent="0.35">
      <c r="A8" s="207" t="s">
        <v>5</v>
      </c>
      <c r="C8" s="37"/>
    </row>
    <row r="9" spans="1:3" ht="69" customHeight="1" x14ac:dyDescent="0.35">
      <c r="A9" s="207" t="s">
        <v>6</v>
      </c>
      <c r="C9" s="37"/>
    </row>
    <row r="10" spans="1:3" ht="34.049999999999997" customHeight="1" thickBot="1" x14ac:dyDescent="0.4">
      <c r="A10" s="212" t="s">
        <v>7</v>
      </c>
    </row>
    <row r="11" spans="1:3" ht="41.25" customHeight="1" thickTop="1" x14ac:dyDescent="0.35">
      <c r="A11" s="205" t="s">
        <v>8</v>
      </c>
    </row>
    <row r="12" spans="1:3" ht="47.25" customHeight="1" x14ac:dyDescent="0.35">
      <c r="A12" s="205" t="s">
        <v>9</v>
      </c>
    </row>
    <row r="13" spans="1:3" ht="67.5" customHeight="1" x14ac:dyDescent="0.35">
      <c r="A13" s="205" t="s">
        <v>10</v>
      </c>
    </row>
    <row r="14" spans="1:3" ht="67.5" customHeight="1" x14ac:dyDescent="0.35">
      <c r="A14" s="205" t="s">
        <v>11</v>
      </c>
    </row>
    <row r="15" spans="1:3" ht="64.5" customHeight="1" x14ac:dyDescent="0.35">
      <c r="A15" s="205" t="s">
        <v>12</v>
      </c>
    </row>
    <row r="16" spans="1:3" ht="48" customHeight="1" x14ac:dyDescent="0.35">
      <c r="A16" s="205" t="s">
        <v>13</v>
      </c>
    </row>
    <row r="17" spans="1:1" ht="29.25" customHeight="1" x14ac:dyDescent="0.35">
      <c r="A17" s="205" t="s">
        <v>14</v>
      </c>
    </row>
    <row r="18" spans="1:1" ht="61.8" x14ac:dyDescent="0.35">
      <c r="A18" s="205" t="s">
        <v>15</v>
      </c>
    </row>
    <row r="19" spans="1:1" ht="26.1" customHeight="1" x14ac:dyDescent="0.4">
      <c r="A19" s="206" t="s">
        <v>16</v>
      </c>
    </row>
    <row r="20" spans="1:1" ht="24" customHeight="1" x14ac:dyDescent="0.35">
      <c r="A20" s="241" t="s">
        <v>17</v>
      </c>
    </row>
    <row r="21" spans="1:1" ht="25.5" customHeight="1" x14ac:dyDescent="0.35">
      <c r="A21" s="275" t="s">
        <v>18</v>
      </c>
    </row>
    <row r="22" spans="1:1" ht="21" x14ac:dyDescent="0.35">
      <c r="A22" s="240" t="s">
        <v>19</v>
      </c>
    </row>
    <row r="23" spans="1:1" ht="23.25" customHeight="1" x14ac:dyDescent="0.35">
      <c r="A23" s="242" t="s">
        <v>20</v>
      </c>
    </row>
    <row r="24" spans="1:1" ht="23.25" customHeight="1" x14ac:dyDescent="0.35">
      <c r="A24" s="243" t="s">
        <v>21</v>
      </c>
    </row>
    <row r="25" spans="1:1" x14ac:dyDescent="0.35">
      <c r="A25" s="41"/>
    </row>
    <row r="26" spans="1:1" x14ac:dyDescent="0.35">
      <c r="A26" s="41"/>
    </row>
    <row r="27" spans="1:1" x14ac:dyDescent="0.35">
      <c r="A27" s="41"/>
    </row>
    <row r="28" spans="1:1" x14ac:dyDescent="0.35">
      <c r="A28" s="41"/>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4D2D8-CDD7-4C49-AD2B-29B6C634F231}">
  <sheetPr>
    <tabColor rgb="FF1C6EA6"/>
  </sheetPr>
  <dimension ref="A1:H29"/>
  <sheetViews>
    <sheetView topLeftCell="A7" zoomScale="55" zoomScaleNormal="55" zoomScaleSheetLayoutView="55" workbookViewId="0">
      <selection activeCell="C4" sqref="C4"/>
    </sheetView>
  </sheetViews>
  <sheetFormatPr defaultRowHeight="20.399999999999999" x14ac:dyDescent="0.35"/>
  <cols>
    <col min="1" max="1" width="22.86328125" customWidth="1"/>
    <col min="2" max="2" width="13.1328125" customWidth="1"/>
    <col min="3" max="3" width="81.46484375" customWidth="1"/>
    <col min="4" max="4" width="80.86328125" customWidth="1"/>
  </cols>
  <sheetData>
    <row r="1" spans="1:8" s="39" customFormat="1" ht="22.5" customHeight="1" x14ac:dyDescent="0.65">
      <c r="A1" s="75" t="s">
        <v>22</v>
      </c>
      <c r="B1" s="76"/>
      <c r="C1" s="77"/>
      <c r="D1" s="80"/>
      <c r="E1" s="40"/>
      <c r="F1" s="40"/>
      <c r="G1" s="40"/>
      <c r="H1" s="40"/>
    </row>
    <row r="2" spans="1:8" s="38" customFormat="1" ht="21" x14ac:dyDescent="0.4">
      <c r="A2" s="82" t="s">
        <v>23</v>
      </c>
      <c r="B2" s="83" t="s">
        <v>24</v>
      </c>
      <c r="C2" s="84" t="s">
        <v>25</v>
      </c>
      <c r="D2" s="81"/>
    </row>
    <row r="3" spans="1:8" x14ac:dyDescent="0.35">
      <c r="A3" s="47" t="s">
        <v>26</v>
      </c>
      <c r="B3" s="45" t="s">
        <v>27</v>
      </c>
      <c r="C3" s="43" t="s">
        <v>28</v>
      </c>
      <c r="D3" s="50"/>
    </row>
    <row r="4" spans="1:8" ht="142.80000000000001" x14ac:dyDescent="0.35">
      <c r="A4" s="47" t="s">
        <v>29</v>
      </c>
      <c r="B4" s="45" t="s">
        <v>30</v>
      </c>
      <c r="C4" s="43" t="s">
        <v>308</v>
      </c>
      <c r="D4" s="50"/>
    </row>
    <row r="5" spans="1:8" ht="24" customHeight="1" x14ac:dyDescent="0.35">
      <c r="A5" s="47" t="s">
        <v>31</v>
      </c>
      <c r="B5" s="45" t="s">
        <v>32</v>
      </c>
      <c r="C5" s="43" t="s">
        <v>33</v>
      </c>
      <c r="D5" s="50"/>
    </row>
    <row r="6" spans="1:8" ht="40.5" customHeight="1" x14ac:dyDescent="0.35">
      <c r="A6" s="47" t="s">
        <v>34</v>
      </c>
      <c r="B6" s="45" t="s">
        <v>35</v>
      </c>
      <c r="C6" s="43" t="s">
        <v>36</v>
      </c>
      <c r="D6" s="50"/>
    </row>
    <row r="7" spans="1:8" ht="82.5" customHeight="1" x14ac:dyDescent="0.35">
      <c r="A7" s="49" t="s">
        <v>37</v>
      </c>
      <c r="B7" s="45" t="s">
        <v>38</v>
      </c>
      <c r="C7" s="43" t="s">
        <v>39</v>
      </c>
      <c r="D7" s="50"/>
    </row>
    <row r="8" spans="1:8" ht="63.75" customHeight="1" x14ac:dyDescent="0.35">
      <c r="A8" s="47" t="s">
        <v>40</v>
      </c>
      <c r="B8" s="45" t="s">
        <v>41</v>
      </c>
      <c r="C8" s="43" t="s">
        <v>42</v>
      </c>
      <c r="D8" s="50"/>
    </row>
    <row r="9" spans="1:8" ht="64.5" customHeight="1" x14ac:dyDescent="0.35">
      <c r="A9" s="90" t="s">
        <v>43</v>
      </c>
      <c r="B9" s="46" t="s">
        <v>44</v>
      </c>
      <c r="C9" s="44" t="s">
        <v>45</v>
      </c>
      <c r="D9" s="50"/>
    </row>
    <row r="10" spans="1:8" ht="51" customHeight="1" x14ac:dyDescent="0.65">
      <c r="A10" s="238" t="s">
        <v>46</v>
      </c>
      <c r="B10" s="79"/>
      <c r="C10" s="79"/>
      <c r="D10" s="79"/>
    </row>
    <row r="11" spans="1:8" ht="17.25" customHeight="1" x14ac:dyDescent="0.4">
      <c r="A11" s="82" t="s">
        <v>46</v>
      </c>
      <c r="B11" s="83" t="s">
        <v>47</v>
      </c>
      <c r="C11" s="85" t="s">
        <v>48</v>
      </c>
      <c r="D11" s="84" t="s">
        <v>49</v>
      </c>
    </row>
    <row r="12" spans="1:8" ht="409.6" x14ac:dyDescent="0.35">
      <c r="A12" s="49" t="s">
        <v>50</v>
      </c>
      <c r="B12" s="45" t="s">
        <v>51</v>
      </c>
      <c r="C12" s="86" t="s">
        <v>52</v>
      </c>
      <c r="D12" s="87" t="s">
        <v>53</v>
      </c>
    </row>
    <row r="13" spans="1:8" s="3" customFormat="1" ht="409.6" x14ac:dyDescent="0.3">
      <c r="A13" s="49" t="s">
        <v>50</v>
      </c>
      <c r="B13" s="45" t="s">
        <v>54</v>
      </c>
      <c r="C13" s="86" t="s">
        <v>55</v>
      </c>
      <c r="D13" s="87" t="s">
        <v>56</v>
      </c>
    </row>
    <row r="14" spans="1:8" s="3" customFormat="1" ht="276" customHeight="1" x14ac:dyDescent="0.3">
      <c r="A14" s="49" t="s">
        <v>57</v>
      </c>
      <c r="B14" s="45" t="s">
        <v>51</v>
      </c>
      <c r="C14" s="86" t="s">
        <v>58</v>
      </c>
      <c r="D14" s="87" t="s">
        <v>59</v>
      </c>
    </row>
    <row r="15" spans="1:8" ht="298.5" customHeight="1" x14ac:dyDescent="0.35">
      <c r="A15" s="49" t="s">
        <v>57</v>
      </c>
      <c r="B15" s="45" t="s">
        <v>54</v>
      </c>
      <c r="C15" s="86" t="s">
        <v>60</v>
      </c>
      <c r="D15" s="87" t="s">
        <v>61</v>
      </c>
    </row>
    <row r="16" spans="1:8" ht="156.75" customHeight="1" x14ac:dyDescent="0.35">
      <c r="A16" s="48" t="s">
        <v>62</v>
      </c>
      <c r="B16" s="46" t="s">
        <v>63</v>
      </c>
      <c r="C16" s="89" t="s">
        <v>64</v>
      </c>
      <c r="D16" s="88" t="s">
        <v>65</v>
      </c>
    </row>
    <row r="17" spans="1:2" ht="147.75" customHeight="1" x14ac:dyDescent="0.35"/>
    <row r="22" spans="1:2" x14ac:dyDescent="0.35">
      <c r="B22" s="64"/>
    </row>
    <row r="23" spans="1:2" x14ac:dyDescent="0.35">
      <c r="A23" s="42"/>
      <c r="B23" s="64"/>
    </row>
    <row r="24" spans="1:2" x14ac:dyDescent="0.35">
      <c r="A24" s="42"/>
      <c r="B24" s="64"/>
    </row>
    <row r="25" spans="1:2" x14ac:dyDescent="0.35">
      <c r="A25" s="42"/>
      <c r="B25" s="64"/>
    </row>
    <row r="26" spans="1:2" x14ac:dyDescent="0.35">
      <c r="A26" s="42"/>
      <c r="B26" s="64"/>
    </row>
    <row r="27" spans="1:2" x14ac:dyDescent="0.35">
      <c r="A27" s="42"/>
      <c r="B27" s="64"/>
    </row>
    <row r="28" spans="1:2" x14ac:dyDescent="0.35">
      <c r="A28" s="42"/>
      <c r="B28" s="64"/>
    </row>
    <row r="29" spans="1:2" x14ac:dyDescent="0.35">
      <c r="B29" s="64"/>
    </row>
  </sheetData>
  <pageMargins left="0.7" right="0.7" top="0.75" bottom="0.75" header="0.3" footer="0.3"/>
  <pageSetup orientation="portrait" horizontalDpi="0" verticalDpi="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96C85-18DB-4505-9DC2-3A938F150F6A}">
  <sheetPr>
    <tabColor theme="7" tint="0.59999389629810485"/>
    <pageSetUpPr fitToPage="1"/>
  </sheetPr>
  <dimension ref="A1:O133"/>
  <sheetViews>
    <sheetView tabSelected="1" zoomScale="50" zoomScaleNormal="50" zoomScaleSheetLayoutView="70" workbookViewId="0">
      <pane xSplit="1" ySplit="4" topLeftCell="B48" activePane="bottomRight" state="frozen"/>
      <selection pane="topRight" activeCell="B1" sqref="B1"/>
      <selection pane="bottomLeft" activeCell="A5" sqref="A5"/>
      <selection pane="bottomRight" activeCell="D68" sqref="D68"/>
    </sheetView>
  </sheetViews>
  <sheetFormatPr defaultRowHeight="20.399999999999999" x14ac:dyDescent="0.35"/>
  <cols>
    <col min="1" max="1" width="26.796875" style="3" customWidth="1"/>
    <col min="2" max="2" width="26" style="3" customWidth="1"/>
    <col min="3" max="3" width="23.06640625" style="3" bestFit="1" customWidth="1"/>
    <col min="4" max="4" width="16.1328125" style="3" customWidth="1"/>
    <col min="5" max="5" width="124.86328125" customWidth="1"/>
    <col min="6" max="6" width="38.86328125" style="1" customWidth="1"/>
    <col min="7" max="7" width="14.1328125" style="1" customWidth="1"/>
    <col min="8" max="9" width="20.6640625" style="1" customWidth="1"/>
    <col min="10" max="10" width="35" style="1" customWidth="1"/>
    <col min="11" max="11" width="12.19921875" style="1" customWidth="1"/>
    <col min="12" max="13" width="21" style="1" customWidth="1"/>
  </cols>
  <sheetData>
    <row r="1" spans="1:14" s="183" customFormat="1" ht="40.049999999999997" customHeight="1" x14ac:dyDescent="0.85">
      <c r="A1" s="213" t="s">
        <v>66</v>
      </c>
      <c r="B1" s="53"/>
      <c r="C1" s="214"/>
      <c r="D1" s="215"/>
      <c r="E1" s="215"/>
      <c r="F1" s="215"/>
      <c r="G1" s="215"/>
      <c r="H1" s="215"/>
      <c r="I1" s="74"/>
      <c r="J1" s="74"/>
      <c r="K1" s="74"/>
      <c r="L1" s="74"/>
      <c r="M1" s="74"/>
      <c r="N1" s="216"/>
    </row>
    <row r="2" spans="1:14" s="3" customFormat="1" ht="24.75" customHeight="1" x14ac:dyDescent="0.3">
      <c r="A2" s="182" t="s">
        <v>67</v>
      </c>
      <c r="B2" s="244"/>
      <c r="C2" s="67"/>
      <c r="D2" s="67"/>
      <c r="E2" s="71"/>
      <c r="H2" s="63"/>
      <c r="I2" s="63"/>
      <c r="J2" s="63"/>
      <c r="K2" s="63"/>
      <c r="L2" s="63"/>
      <c r="M2" s="63"/>
      <c r="N2" s="36"/>
    </row>
    <row r="3" spans="1:14" ht="25.5" customHeight="1" x14ac:dyDescent="0.5">
      <c r="A3" s="93" t="s">
        <v>68</v>
      </c>
      <c r="B3" s="57"/>
      <c r="C3" s="67"/>
      <c r="D3" s="67"/>
      <c r="E3" s="72"/>
      <c r="F3" s="196"/>
      <c r="G3" s="196"/>
      <c r="H3" s="196"/>
      <c r="I3" s="196"/>
      <c r="J3" s="66"/>
      <c r="K3" s="66"/>
      <c r="L3" s="197"/>
      <c r="M3" s="198"/>
      <c r="N3" s="35"/>
    </row>
    <row r="4" spans="1:14" ht="37.5" customHeight="1" x14ac:dyDescent="0.5">
      <c r="A4" s="312"/>
      <c r="B4" s="314" t="s">
        <v>320</v>
      </c>
      <c r="C4" s="315" t="s">
        <v>321</v>
      </c>
      <c r="D4" s="313"/>
      <c r="E4" s="72"/>
      <c r="F4" s="196"/>
      <c r="G4" s="196"/>
      <c r="H4" s="196"/>
      <c r="I4" s="196"/>
      <c r="J4" s="66"/>
      <c r="K4" s="66"/>
      <c r="L4" s="197"/>
      <c r="M4" s="198"/>
      <c r="N4" s="35"/>
    </row>
    <row r="5" spans="1:14" ht="37.5" customHeight="1" thickBot="1" x14ac:dyDescent="0.55000000000000004">
      <c r="A5" s="208" t="s">
        <v>69</v>
      </c>
      <c r="B5" s="97"/>
      <c r="C5" s="67"/>
      <c r="D5" s="67"/>
      <c r="E5" s="72"/>
      <c r="F5" s="196"/>
      <c r="G5" s="196"/>
      <c r="H5" s="196"/>
      <c r="I5" s="196"/>
      <c r="J5" s="66"/>
      <c r="K5" s="66"/>
      <c r="L5" s="197"/>
      <c r="M5" s="198"/>
      <c r="N5" s="35"/>
    </row>
    <row r="6" spans="1:14" ht="25.5" customHeight="1" thickTop="1" x14ac:dyDescent="0.5">
      <c r="A6" s="92" t="s">
        <v>70</v>
      </c>
      <c r="B6" s="57"/>
      <c r="C6" s="57"/>
      <c r="D6" s="67"/>
      <c r="E6" s="72"/>
      <c r="F6" s="196"/>
      <c r="G6" s="196"/>
      <c r="H6" s="196"/>
      <c r="I6" s="196"/>
      <c r="J6" s="66"/>
      <c r="K6" s="66"/>
      <c r="L6" s="197"/>
      <c r="M6" s="198"/>
      <c r="N6" s="35"/>
    </row>
    <row r="7" spans="1:14" ht="25.5" customHeight="1" x14ac:dyDescent="0.5">
      <c r="A7" s="99" t="s">
        <v>71</v>
      </c>
      <c r="B7" s="100" t="s">
        <v>72</v>
      </c>
      <c r="C7" s="100" t="s">
        <v>72</v>
      </c>
      <c r="D7" s="67"/>
      <c r="E7" s="72"/>
      <c r="F7" s="196"/>
      <c r="G7" s="196"/>
      <c r="H7" s="196"/>
      <c r="I7" s="196"/>
      <c r="J7" s="66"/>
      <c r="K7" s="66"/>
      <c r="L7" s="197"/>
      <c r="M7" s="198"/>
      <c r="N7" s="35"/>
    </row>
    <row r="8" spans="1:14" ht="25.5" customHeight="1" x14ac:dyDescent="0.5">
      <c r="A8" s="107" t="s">
        <v>73</v>
      </c>
      <c r="B8" s="102">
        <v>1</v>
      </c>
      <c r="C8" s="102">
        <v>1</v>
      </c>
      <c r="D8" s="67"/>
      <c r="E8" s="72"/>
      <c r="F8" s="196"/>
      <c r="G8" s="196"/>
      <c r="H8" s="196"/>
      <c r="I8" s="196"/>
      <c r="J8" s="66"/>
      <c r="K8" s="66"/>
      <c r="L8" s="197"/>
      <c r="M8" s="198"/>
      <c r="N8" s="35"/>
    </row>
    <row r="9" spans="1:14" ht="25.5" customHeight="1" x14ac:dyDescent="0.5">
      <c r="A9" s="107" t="s">
        <v>74</v>
      </c>
      <c r="B9" s="102">
        <v>4</v>
      </c>
      <c r="C9" s="102">
        <v>4</v>
      </c>
      <c r="D9" s="67"/>
      <c r="E9" s="72"/>
      <c r="F9" s="196"/>
      <c r="G9" s="196"/>
      <c r="H9" s="196"/>
      <c r="I9" s="196"/>
      <c r="J9" s="66"/>
      <c r="K9" s="66"/>
      <c r="L9" s="197"/>
      <c r="M9" s="198"/>
      <c r="N9" s="35"/>
    </row>
    <row r="10" spans="1:14" ht="25.5" customHeight="1" x14ac:dyDescent="0.5">
      <c r="A10" s="107" t="s">
        <v>301</v>
      </c>
      <c r="B10" s="102">
        <v>6</v>
      </c>
      <c r="C10" s="102">
        <v>6</v>
      </c>
      <c r="D10" s="67"/>
      <c r="E10" s="72"/>
      <c r="F10" s="196"/>
      <c r="G10" s="196"/>
      <c r="H10" s="196"/>
      <c r="I10" s="196"/>
      <c r="J10" s="66"/>
      <c r="K10" s="66"/>
      <c r="L10" s="197"/>
      <c r="M10" s="198"/>
      <c r="N10" s="35"/>
    </row>
    <row r="11" spans="1:14" ht="25.5" customHeight="1" x14ac:dyDescent="0.5">
      <c r="A11" s="107" t="s">
        <v>302</v>
      </c>
      <c r="B11" s="102">
        <v>8</v>
      </c>
      <c r="C11" s="102">
        <v>8</v>
      </c>
      <c r="D11" s="67"/>
      <c r="E11" s="72"/>
      <c r="F11" s="196"/>
      <c r="G11" s="196"/>
      <c r="H11" s="196"/>
      <c r="I11" s="196"/>
      <c r="J11" s="66"/>
      <c r="K11" s="66"/>
      <c r="L11" s="197"/>
      <c r="M11" s="198"/>
      <c r="N11" s="35"/>
    </row>
    <row r="12" spans="1:14" ht="25.5" customHeight="1" x14ac:dyDescent="0.5">
      <c r="A12" s="107" t="s">
        <v>75</v>
      </c>
      <c r="B12" s="102">
        <v>10</v>
      </c>
      <c r="C12" s="102">
        <v>10</v>
      </c>
      <c r="D12" s="67"/>
      <c r="E12" s="72"/>
      <c r="F12" s="196"/>
      <c r="G12" s="196"/>
      <c r="H12" s="196"/>
      <c r="I12" s="196"/>
      <c r="J12" s="66"/>
      <c r="K12" s="66"/>
      <c r="L12" s="197"/>
      <c r="M12" s="198"/>
      <c r="N12" s="35"/>
    </row>
    <row r="13" spans="1:14" ht="25.5" customHeight="1" x14ac:dyDescent="0.5">
      <c r="A13" s="98" t="s">
        <v>76</v>
      </c>
      <c r="B13" s="245"/>
      <c r="C13" s="245"/>
      <c r="D13" s="67"/>
      <c r="E13" s="72"/>
      <c r="F13" s="196"/>
      <c r="G13" s="196"/>
      <c r="H13" s="196"/>
      <c r="I13" s="196"/>
      <c r="J13" s="66"/>
      <c r="K13" s="66"/>
      <c r="L13" s="197"/>
      <c r="M13" s="198"/>
      <c r="N13" s="35"/>
    </row>
    <row r="14" spans="1:14" ht="25.5" customHeight="1" x14ac:dyDescent="0.5">
      <c r="A14" s="101" t="s">
        <v>77</v>
      </c>
      <c r="B14" s="246">
        <f>IF(B13="", 0, IF(B13&gt;'Scoring Calcs'!F18,'Scoring Calcs'!G18,IF(B13&gt;'Scoring Calcs'!F17,'Scoring Calcs'!G17,IF(B13&gt;'Scoring Calcs'!F16,'Scoring Calcs'!G16,IF(B13&gt;'Scoring Calcs'!F15,'Scoring Calcs'!G15,'Scoring Calcs'!G14)))))</f>
        <v>0</v>
      </c>
      <c r="C14" s="246">
        <f>IF(C13="", 0, IF(C13&gt;'Scoring Calcs'!F18,'Scoring Calcs'!G18,IF(C13&gt;'Scoring Calcs'!F17,'Scoring Calcs'!G17,IF(C13&gt;'Scoring Calcs'!F16,'Scoring Calcs'!G16,IF(C13&gt;'Scoring Calcs'!F15,'Scoring Calcs'!G15,'Scoring Calcs'!G14)))))</f>
        <v>0</v>
      </c>
      <c r="D14" s="67"/>
      <c r="E14" s="72"/>
      <c r="F14" s="196"/>
      <c r="G14" s="196"/>
      <c r="H14" s="196"/>
      <c r="I14" s="196"/>
      <c r="J14" s="66"/>
      <c r="K14" s="66"/>
      <c r="L14" s="197"/>
      <c r="M14" s="198"/>
      <c r="N14" s="35"/>
    </row>
    <row r="15" spans="1:14" ht="33" customHeight="1" x14ac:dyDescent="0.5">
      <c r="A15" s="95" t="s">
        <v>78</v>
      </c>
      <c r="B15" s="103"/>
      <c r="C15" s="103"/>
      <c r="D15" s="67"/>
      <c r="E15" s="72"/>
      <c r="F15" s="196"/>
      <c r="G15" s="196"/>
      <c r="H15" s="196"/>
      <c r="I15" s="196"/>
      <c r="J15" s="66"/>
      <c r="K15" s="66"/>
      <c r="L15" s="197"/>
      <c r="M15" s="198"/>
      <c r="N15" s="35"/>
    </row>
    <row r="16" spans="1:14" ht="25.5" customHeight="1" x14ac:dyDescent="0.5">
      <c r="A16" s="104" t="s">
        <v>71</v>
      </c>
      <c r="B16" s="105" t="s">
        <v>72</v>
      </c>
      <c r="C16" s="105" t="s">
        <v>72</v>
      </c>
      <c r="D16" s="67"/>
      <c r="E16" s="72"/>
      <c r="F16" s="196"/>
      <c r="G16" s="196"/>
      <c r="H16" s="196"/>
      <c r="I16" s="196"/>
      <c r="J16" s="66"/>
      <c r="K16" s="66"/>
      <c r="L16" s="197"/>
      <c r="M16" s="198"/>
      <c r="N16" s="35"/>
    </row>
    <row r="17" spans="1:14" ht="25.5" customHeight="1" x14ac:dyDescent="0.5">
      <c r="A17" s="106" t="s">
        <v>79</v>
      </c>
      <c r="B17" s="108">
        <v>1</v>
      </c>
      <c r="C17" s="108">
        <v>1</v>
      </c>
      <c r="D17" s="67"/>
      <c r="E17" s="72"/>
      <c r="F17" s="196"/>
      <c r="G17" s="196"/>
      <c r="H17" s="196"/>
      <c r="I17" s="196"/>
      <c r="J17" s="66"/>
      <c r="K17" s="66"/>
      <c r="L17" s="197"/>
      <c r="M17" s="198"/>
      <c r="N17" s="35"/>
    </row>
    <row r="18" spans="1:14" ht="25.5" customHeight="1" x14ac:dyDescent="0.5">
      <c r="A18" s="106" t="s">
        <v>80</v>
      </c>
      <c r="B18" s="108">
        <v>4</v>
      </c>
      <c r="C18" s="108">
        <v>4</v>
      </c>
      <c r="D18" s="67"/>
      <c r="E18" s="72"/>
      <c r="F18" s="196"/>
      <c r="G18" s="196"/>
      <c r="H18" s="196"/>
      <c r="I18" s="196"/>
      <c r="J18" s="66"/>
      <c r="K18" s="66"/>
      <c r="L18" s="197"/>
      <c r="M18" s="198"/>
      <c r="N18" s="35"/>
    </row>
    <row r="19" spans="1:14" ht="25.5" customHeight="1" x14ac:dyDescent="0.5">
      <c r="A19" s="106" t="s">
        <v>81</v>
      </c>
      <c r="B19" s="108">
        <v>6</v>
      </c>
      <c r="C19" s="108">
        <v>6</v>
      </c>
      <c r="D19" s="67"/>
      <c r="E19" s="72"/>
      <c r="F19" s="196"/>
      <c r="G19" s="196"/>
      <c r="H19" s="196"/>
      <c r="I19" s="196"/>
      <c r="J19" s="66"/>
      <c r="K19" s="66"/>
      <c r="L19" s="197"/>
      <c r="M19" s="198"/>
      <c r="N19" s="35"/>
    </row>
    <row r="20" spans="1:14" ht="25.5" customHeight="1" x14ac:dyDescent="0.5">
      <c r="A20" s="106" t="s">
        <v>82</v>
      </c>
      <c r="B20" s="108">
        <v>8</v>
      </c>
      <c r="C20" s="108">
        <v>8</v>
      </c>
      <c r="D20" s="67"/>
      <c r="E20" s="72"/>
      <c r="F20" s="196"/>
      <c r="G20" s="196"/>
      <c r="H20" s="196"/>
      <c r="I20" s="196"/>
      <c r="J20" s="66"/>
      <c r="K20" s="66"/>
      <c r="L20" s="197"/>
      <c r="M20" s="198"/>
      <c r="N20" s="35"/>
    </row>
    <row r="21" spans="1:14" ht="25.5" customHeight="1" x14ac:dyDescent="0.5">
      <c r="A21" s="106" t="s">
        <v>303</v>
      </c>
      <c r="B21" s="108">
        <v>10</v>
      </c>
      <c r="C21" s="108">
        <v>10</v>
      </c>
      <c r="D21" s="67"/>
      <c r="E21" s="72"/>
      <c r="F21" s="196"/>
      <c r="G21" s="196"/>
      <c r="H21" s="196"/>
      <c r="I21" s="196"/>
      <c r="J21" s="66"/>
      <c r="K21" s="66"/>
      <c r="L21" s="197"/>
      <c r="M21" s="198"/>
      <c r="N21" s="35"/>
    </row>
    <row r="22" spans="1:14" ht="25.5" customHeight="1" x14ac:dyDescent="0.5">
      <c r="A22" s="98" t="s">
        <v>83</v>
      </c>
      <c r="B22" s="245"/>
      <c r="C22" s="245"/>
      <c r="D22" s="67"/>
      <c r="E22" s="72"/>
      <c r="F22" s="196"/>
      <c r="G22" s="196"/>
      <c r="H22" s="196"/>
      <c r="I22" s="196"/>
      <c r="J22" s="66"/>
      <c r="K22" s="66"/>
      <c r="L22" s="197"/>
      <c r="M22" s="198"/>
      <c r="N22" s="35"/>
    </row>
    <row r="23" spans="1:14" ht="25.5" customHeight="1" x14ac:dyDescent="0.5">
      <c r="A23" s="101" t="s">
        <v>77</v>
      </c>
      <c r="B23" s="246">
        <f>IF(B22=1,1,IF(B22&lt;5,B22*2,10))</f>
        <v>0</v>
      </c>
      <c r="C23" s="246">
        <f>IF(B22=1,1,IF(B22&lt;5,B22*2,10))</f>
        <v>0</v>
      </c>
      <c r="D23" s="67"/>
      <c r="E23" s="72"/>
      <c r="F23" s="196"/>
      <c r="G23" s="196"/>
      <c r="H23" s="196"/>
      <c r="I23" s="196"/>
      <c r="J23" s="66"/>
      <c r="K23" s="66"/>
      <c r="L23" s="197"/>
      <c r="M23" s="198"/>
      <c r="N23" s="35"/>
    </row>
    <row r="24" spans="1:14" ht="42" x14ac:dyDescent="0.5">
      <c r="A24" s="203" t="s">
        <v>299</v>
      </c>
      <c r="B24" s="247">
        <f>B14+B23</f>
        <v>0</v>
      </c>
      <c r="C24" s="247">
        <f>C14+C23</f>
        <v>0</v>
      </c>
      <c r="D24" s="67"/>
      <c r="E24" s="72"/>
      <c r="F24" s="196"/>
      <c r="G24" s="196"/>
      <c r="H24" s="196"/>
      <c r="I24" s="196"/>
      <c r="J24" s="66"/>
      <c r="K24" s="66"/>
      <c r="L24" s="197"/>
      <c r="M24" s="198"/>
      <c r="N24" s="35"/>
    </row>
    <row r="25" spans="1:14" ht="42.6" hidden="1" customHeight="1" x14ac:dyDescent="0.5">
      <c r="D25" s="67"/>
      <c r="E25" s="72"/>
      <c r="F25" s="196"/>
      <c r="G25" s="196"/>
      <c r="H25" s="196"/>
      <c r="I25" s="196"/>
      <c r="J25" s="66"/>
      <c r="K25" s="66"/>
      <c r="L25" s="197"/>
      <c r="M25" s="198"/>
      <c r="N25" s="35"/>
    </row>
    <row r="26" spans="1:14" ht="39.75" customHeight="1" thickBot="1" x14ac:dyDescent="0.55000000000000004">
      <c r="A26" s="208" t="s">
        <v>84</v>
      </c>
      <c r="B26" s="97"/>
      <c r="C26" s="97"/>
      <c r="D26" s="67"/>
      <c r="E26" s="72"/>
      <c r="F26" s="196"/>
      <c r="G26" s="196"/>
      <c r="H26" s="196"/>
      <c r="I26" s="196"/>
      <c r="J26" s="66"/>
      <c r="K26" s="66"/>
      <c r="L26" s="197"/>
      <c r="M26" s="198"/>
      <c r="N26" s="35"/>
    </row>
    <row r="27" spans="1:14" ht="26.4" thickTop="1" x14ac:dyDescent="0.5">
      <c r="A27" s="92" t="s">
        <v>85</v>
      </c>
      <c r="B27" s="57"/>
      <c r="C27" s="57"/>
      <c r="D27" s="63"/>
      <c r="E27" s="72"/>
      <c r="F27" s="196"/>
      <c r="G27" s="196"/>
      <c r="H27" s="196"/>
      <c r="I27" s="196"/>
      <c r="J27" s="66"/>
      <c r="K27" s="66"/>
      <c r="L27" s="197"/>
      <c r="M27" s="198"/>
      <c r="N27" s="35"/>
    </row>
    <row r="28" spans="1:14" ht="25.8" x14ac:dyDescent="0.5">
      <c r="A28" s="99" t="s">
        <v>71</v>
      </c>
      <c r="B28" s="100" t="s">
        <v>72</v>
      </c>
      <c r="C28" s="100" t="s">
        <v>72</v>
      </c>
      <c r="D28" s="150"/>
      <c r="E28" s="72"/>
      <c r="F28" s="196"/>
      <c r="G28" s="196"/>
      <c r="H28" s="196"/>
      <c r="I28" s="196"/>
      <c r="J28" s="66"/>
      <c r="K28" s="66"/>
      <c r="L28" s="197"/>
      <c r="M28" s="198"/>
      <c r="N28" s="35"/>
    </row>
    <row r="29" spans="1:14" ht="24.75" customHeight="1" x14ac:dyDescent="0.5">
      <c r="A29" s="109" t="s">
        <v>86</v>
      </c>
      <c r="B29" s="110">
        <v>1</v>
      </c>
      <c r="C29" s="110">
        <v>1</v>
      </c>
      <c r="D29" s="150"/>
      <c r="E29" s="72"/>
      <c r="F29" s="196"/>
      <c r="G29" s="196"/>
      <c r="H29" s="196"/>
      <c r="I29" s="196"/>
      <c r="J29" s="66"/>
      <c r="K29" s="66"/>
      <c r="L29" s="197"/>
      <c r="M29" s="198"/>
      <c r="N29" s="35"/>
    </row>
    <row r="30" spans="1:14" ht="23.25" customHeight="1" x14ac:dyDescent="0.5">
      <c r="A30" s="109" t="s">
        <v>304</v>
      </c>
      <c r="B30" s="110">
        <v>4</v>
      </c>
      <c r="C30" s="110">
        <v>4</v>
      </c>
      <c r="D30" s="150"/>
      <c r="E30" s="72"/>
      <c r="F30" s="196"/>
      <c r="G30" s="196"/>
      <c r="H30" s="196"/>
      <c r="I30" s="196"/>
      <c r="J30" s="65"/>
      <c r="K30" s="65"/>
      <c r="L30" s="197"/>
      <c r="M30" s="198"/>
      <c r="N30" s="35"/>
    </row>
    <row r="31" spans="1:14" ht="21.75" customHeight="1" x14ac:dyDescent="0.5">
      <c r="A31" s="109" t="s">
        <v>305</v>
      </c>
      <c r="B31" s="110">
        <v>6</v>
      </c>
      <c r="C31" s="110">
        <v>6</v>
      </c>
      <c r="D31" s="150"/>
      <c r="E31" s="72"/>
      <c r="F31" s="196"/>
      <c r="G31" s="196"/>
      <c r="H31" s="196"/>
      <c r="I31" s="196"/>
      <c r="J31" s="65"/>
      <c r="K31" s="65"/>
      <c r="L31" s="199"/>
      <c r="M31" s="198"/>
      <c r="N31" s="35"/>
    </row>
    <row r="32" spans="1:14" ht="23.25" customHeight="1" x14ac:dyDescent="0.5">
      <c r="A32" s="109" t="s">
        <v>306</v>
      </c>
      <c r="B32" s="110">
        <v>8</v>
      </c>
      <c r="C32" s="110">
        <v>8</v>
      </c>
      <c r="D32" s="150"/>
      <c r="E32" s="72"/>
      <c r="F32" s="196"/>
      <c r="G32" s="196"/>
      <c r="H32" s="196"/>
      <c r="I32" s="196"/>
      <c r="J32" s="65"/>
      <c r="K32" s="65"/>
      <c r="L32" s="199"/>
      <c r="M32" s="198"/>
      <c r="N32" s="35"/>
    </row>
    <row r="33" spans="1:14" ht="24.75" customHeight="1" x14ac:dyDescent="0.5">
      <c r="A33" s="109" t="s">
        <v>87</v>
      </c>
      <c r="B33" s="110">
        <v>10</v>
      </c>
      <c r="C33" s="110">
        <v>10</v>
      </c>
      <c r="D33" s="67"/>
      <c r="E33" s="72"/>
      <c r="F33" s="196"/>
      <c r="G33" s="196"/>
      <c r="H33" s="196"/>
      <c r="I33" s="196"/>
      <c r="J33" s="65"/>
      <c r="K33" s="65"/>
      <c r="L33" s="199"/>
      <c r="M33" s="198"/>
      <c r="N33" s="35"/>
    </row>
    <row r="34" spans="1:14" ht="25.8" x14ac:dyDescent="0.5">
      <c r="A34" s="98" t="s">
        <v>88</v>
      </c>
      <c r="B34" s="245"/>
      <c r="C34" s="245"/>
      <c r="D34" s="67"/>
      <c r="E34" s="72"/>
      <c r="F34" s="196"/>
      <c r="G34" s="196"/>
      <c r="H34" s="196"/>
      <c r="I34" s="196"/>
      <c r="J34" s="65"/>
      <c r="K34" s="65"/>
      <c r="L34" s="199"/>
      <c r="M34" s="198"/>
      <c r="N34" s="35"/>
    </row>
    <row r="35" spans="1:14" ht="25.8" x14ac:dyDescent="0.5">
      <c r="A35" s="101" t="s">
        <v>77</v>
      </c>
      <c r="B35" s="246">
        <f>IF(B34="", 0, IF(B34&gt;'Scoring Calcs'!H8,'Scoring Calcs'!I8,IF(B34&gt;'Scoring Calcs'!H7,'Scoring Calcs'!I7,IF(B34&gt;'Scoring Calcs'!H6,'Scoring Calcs'!I6,IF(B34&gt;'Scoring Calcs'!H5,'Scoring Calcs'!I5,'Scoring Calcs'!I4)))))</f>
        <v>0</v>
      </c>
      <c r="C35" s="246">
        <f>IF(C34="", 0, IF(C34&gt;'Scoring Calcs'!H8,'Scoring Calcs'!I8,IF(C34&gt;'Scoring Calcs'!H7,'Scoring Calcs'!I7,IF(C34&gt;'Scoring Calcs'!H6,'Scoring Calcs'!I6,IF(C34&gt;'Scoring Calcs'!H5,'Scoring Calcs'!I5,'Scoring Calcs'!I4)))))</f>
        <v>0</v>
      </c>
      <c r="D35" s="67"/>
      <c r="E35" s="73"/>
      <c r="F35" s="65"/>
      <c r="G35" s="66"/>
      <c r="H35" s="197"/>
      <c r="I35" s="200"/>
      <c r="J35" s="196"/>
      <c r="K35" s="196"/>
      <c r="L35" s="196"/>
      <c r="M35" s="196"/>
      <c r="N35" s="35"/>
    </row>
    <row r="36" spans="1:14" ht="25.8" x14ac:dyDescent="0.5">
      <c r="A36" s="95" t="s">
        <v>89</v>
      </c>
      <c r="B36" s="103"/>
      <c r="C36" s="103"/>
      <c r="D36" s="63"/>
      <c r="E36" s="73"/>
      <c r="F36" s="65"/>
      <c r="G36" s="201"/>
      <c r="H36" s="197"/>
      <c r="I36" s="202"/>
      <c r="J36" s="196"/>
      <c r="K36" s="196"/>
      <c r="L36" s="196"/>
      <c r="M36" s="196"/>
      <c r="N36" s="35"/>
    </row>
    <row r="37" spans="1:14" ht="25.8" x14ac:dyDescent="0.5">
      <c r="A37" s="104" t="s">
        <v>71</v>
      </c>
      <c r="B37" s="105" t="s">
        <v>72</v>
      </c>
      <c r="C37" s="105" t="s">
        <v>72</v>
      </c>
      <c r="D37" s="150"/>
      <c r="E37" s="73"/>
      <c r="F37" s="65"/>
      <c r="G37" s="66"/>
      <c r="H37" s="197"/>
      <c r="I37" s="202"/>
      <c r="J37" s="196"/>
      <c r="K37" s="196"/>
      <c r="L37" s="196"/>
      <c r="M37" s="196"/>
      <c r="N37" s="35"/>
    </row>
    <row r="38" spans="1:14" ht="23.25" customHeight="1" x14ac:dyDescent="0.5">
      <c r="A38" s="106" t="s">
        <v>90</v>
      </c>
      <c r="B38" s="108">
        <v>1</v>
      </c>
      <c r="C38" s="108">
        <v>1</v>
      </c>
      <c r="D38" s="150"/>
      <c r="E38" s="73"/>
      <c r="F38" s="65"/>
      <c r="G38" s="66"/>
      <c r="H38" s="197"/>
      <c r="I38" s="202"/>
      <c r="J38" s="196"/>
      <c r="K38" s="196"/>
      <c r="L38" s="196"/>
      <c r="M38" s="196"/>
      <c r="N38" s="35"/>
    </row>
    <row r="39" spans="1:14" ht="23.25" customHeight="1" x14ac:dyDescent="0.5">
      <c r="A39" s="106" t="s">
        <v>276</v>
      </c>
      <c r="B39" s="108">
        <v>4</v>
      </c>
      <c r="C39" s="108">
        <v>4</v>
      </c>
      <c r="D39" s="150"/>
      <c r="E39" s="73"/>
      <c r="F39" s="65"/>
      <c r="G39" s="66"/>
      <c r="H39" s="197"/>
      <c r="I39" s="202"/>
      <c r="J39" s="196"/>
      <c r="K39" s="196"/>
      <c r="L39" s="196"/>
      <c r="M39" s="196"/>
      <c r="N39" s="35"/>
    </row>
    <row r="40" spans="1:14" ht="21.75" customHeight="1" x14ac:dyDescent="0.5">
      <c r="A40" s="106" t="s">
        <v>91</v>
      </c>
      <c r="B40" s="108">
        <v>6</v>
      </c>
      <c r="C40" s="108">
        <v>6</v>
      </c>
      <c r="D40" s="150"/>
      <c r="E40" s="73"/>
      <c r="F40" s="65"/>
      <c r="G40" s="65"/>
      <c r="H40" s="197"/>
      <c r="I40" s="198"/>
      <c r="J40" s="196"/>
      <c r="K40" s="196"/>
      <c r="L40" s="196"/>
      <c r="M40" s="196"/>
      <c r="N40" s="35"/>
    </row>
    <row r="41" spans="1:14" ht="25.5" customHeight="1" x14ac:dyDescent="0.5">
      <c r="A41" s="106" t="s">
        <v>92</v>
      </c>
      <c r="B41" s="108">
        <v>8</v>
      </c>
      <c r="C41" s="108">
        <v>8</v>
      </c>
      <c r="D41" s="150"/>
      <c r="E41" s="73"/>
      <c r="F41" s="65"/>
      <c r="G41" s="66"/>
      <c r="H41" s="199"/>
      <c r="I41" s="198"/>
      <c r="J41" s="196"/>
      <c r="K41" s="196"/>
      <c r="L41" s="196"/>
      <c r="M41" s="196"/>
      <c r="N41" s="35"/>
    </row>
    <row r="42" spans="1:14" ht="25.5" customHeight="1" x14ac:dyDescent="0.5">
      <c r="A42" s="106" t="s">
        <v>93</v>
      </c>
      <c r="B42" s="108">
        <v>10</v>
      </c>
      <c r="C42" s="108">
        <v>10</v>
      </c>
      <c r="D42" s="150"/>
      <c r="E42" s="73"/>
      <c r="F42" s="65"/>
      <c r="G42" s="66"/>
      <c r="H42" s="199"/>
      <c r="I42" s="198"/>
      <c r="J42" s="196"/>
      <c r="K42" s="196"/>
      <c r="L42" s="196"/>
      <c r="M42" s="196"/>
      <c r="N42" s="35"/>
    </row>
    <row r="43" spans="1:14" ht="25.8" x14ac:dyDescent="0.5">
      <c r="A43" s="98" t="s">
        <v>94</v>
      </c>
      <c r="B43" s="245"/>
      <c r="C43" s="245"/>
      <c r="D43" s="150"/>
      <c r="E43" s="73"/>
      <c r="F43" s="65"/>
      <c r="G43" s="66"/>
      <c r="H43" s="199"/>
      <c r="I43" s="198"/>
      <c r="J43" s="196"/>
      <c r="K43" s="196"/>
      <c r="L43" s="196"/>
      <c r="M43" s="196"/>
      <c r="N43" s="35"/>
    </row>
    <row r="44" spans="1:14" ht="25.8" x14ac:dyDescent="0.5">
      <c r="A44" s="98" t="s">
        <v>77</v>
      </c>
      <c r="B44" s="283">
        <f>IF(B43="", 0, IF(B43&gt;'Scoring Calcs'!H13,'Scoring Calcs'!I13,IF(B43&gt;'Scoring Calcs'!H12,'Scoring Calcs'!I12,IF(B43&gt;'Scoring Calcs'!H11,'Scoring Calcs'!I11,IF(B43&gt;'Scoring Calcs'!H10,'Scoring Calcs'!I10,'Scoring Calcs'!I9)))))</f>
        <v>0</v>
      </c>
      <c r="C44" s="283">
        <f>IF(C43="", 0, IF(C43&gt;'Scoring Calcs'!H13,'Scoring Calcs'!I13,IF(C43&gt;'Scoring Calcs'!H12,'Scoring Calcs'!I12,IF(C43&gt;'Scoring Calcs'!H11,'Scoring Calcs'!I11,IF(C43&gt;'Scoring Calcs'!H10,'Scoring Calcs'!I10,'Scoring Calcs'!I9)))))</f>
        <v>0</v>
      </c>
      <c r="D44" s="67"/>
      <c r="E44" s="73"/>
      <c r="F44" s="65"/>
      <c r="G44" s="66"/>
      <c r="H44" s="199"/>
      <c r="I44" s="198"/>
      <c r="J44" s="196"/>
      <c r="K44" s="196"/>
      <c r="L44" s="196"/>
      <c r="M44" s="196"/>
      <c r="N44" s="35"/>
    </row>
    <row r="45" spans="1:14" ht="42" x14ac:dyDescent="0.35">
      <c r="A45" s="284" t="s">
        <v>95</v>
      </c>
      <c r="B45" s="285">
        <f>B35+B44</f>
        <v>0</v>
      </c>
      <c r="C45" s="285">
        <f>C35+C44</f>
        <v>0</v>
      </c>
      <c r="D45" s="67"/>
      <c r="E45" s="69"/>
      <c r="F45" s="153"/>
      <c r="G45" s="153"/>
      <c r="H45" s="153"/>
      <c r="I45" s="70"/>
      <c r="J45" s="153"/>
      <c r="K45" s="153"/>
      <c r="L45" s="153"/>
      <c r="M45" s="70"/>
      <c r="N45" s="35"/>
    </row>
    <row r="46" spans="1:14" s="35" customFormat="1" ht="30.75" customHeight="1" x14ac:dyDescent="0.4">
      <c r="A46" s="279" t="s">
        <v>96</v>
      </c>
      <c r="B46" s="278"/>
      <c r="C46" s="278"/>
      <c r="D46" s="67"/>
      <c r="E46" s="69"/>
      <c r="F46" s="68"/>
      <c r="G46" s="68"/>
      <c r="H46" s="68"/>
      <c r="I46" s="70"/>
      <c r="J46" s="68"/>
      <c r="K46" s="68"/>
      <c r="L46" s="68"/>
      <c r="M46" s="70"/>
    </row>
    <row r="47" spans="1:14" ht="83.25" customHeight="1" x14ac:dyDescent="0.35">
      <c r="A47" s="305" t="s">
        <v>97</v>
      </c>
      <c r="B47" s="282"/>
      <c r="C47" s="282"/>
      <c r="D47" s="67"/>
      <c r="E47" s="156"/>
      <c r="F47" s="153"/>
      <c r="G47" s="153"/>
      <c r="H47" s="153"/>
      <c r="I47" s="153"/>
      <c r="J47" s="153"/>
      <c r="K47" s="153"/>
      <c r="L47" s="153"/>
      <c r="M47" s="153"/>
      <c r="N47" s="35"/>
    </row>
    <row r="48" spans="1:14" x14ac:dyDescent="0.35">
      <c r="D48" s="67"/>
      <c r="E48" s="64"/>
      <c r="F48" s="74"/>
      <c r="G48" s="74"/>
      <c r="H48" s="74"/>
      <c r="I48" s="74"/>
      <c r="J48" s="74"/>
      <c r="K48" s="74"/>
      <c r="L48" s="74"/>
      <c r="M48" s="74"/>
    </row>
    <row r="49" spans="1:15" ht="24.6" x14ac:dyDescent="0.4">
      <c r="A49" s="217" t="s">
        <v>98</v>
      </c>
      <c r="B49" s="218"/>
      <c r="C49" s="218"/>
      <c r="D49" s="67"/>
      <c r="E49" s="64"/>
      <c r="F49" s="74"/>
      <c r="G49" s="74"/>
      <c r="H49" s="74"/>
      <c r="I49" s="74"/>
      <c r="J49" s="74"/>
      <c r="K49" s="74"/>
      <c r="L49" s="74"/>
      <c r="M49" s="74"/>
    </row>
    <row r="50" spans="1:15" s="3" customFormat="1" ht="25.8" x14ac:dyDescent="0.35">
      <c r="A50" s="111" t="s">
        <v>99</v>
      </c>
      <c r="B50" s="61"/>
      <c r="C50" s="61"/>
      <c r="D50" s="67"/>
      <c r="E50" s="64"/>
      <c r="F50" s="74"/>
      <c r="G50" s="74"/>
      <c r="H50" s="74"/>
      <c r="I50" s="74"/>
      <c r="J50" s="74"/>
      <c r="K50" s="74"/>
      <c r="L50" s="74"/>
      <c r="M50" s="74"/>
      <c r="N50"/>
      <c r="O50"/>
    </row>
    <row r="51" spans="1:15" ht="25.2" thickBot="1" x14ac:dyDescent="0.45">
      <c r="A51" s="208" t="s">
        <v>69</v>
      </c>
      <c r="B51" s="96"/>
      <c r="C51" s="96"/>
      <c r="D51" s="67"/>
      <c r="E51" s="64"/>
      <c r="F51" s="74"/>
      <c r="G51" s="74"/>
      <c r="H51" s="74"/>
      <c r="I51" s="74"/>
      <c r="J51" s="74"/>
      <c r="K51" s="74"/>
      <c r="L51" s="74"/>
      <c r="M51" s="74"/>
    </row>
    <row r="52" spans="1:15" ht="26.4" thickTop="1" x14ac:dyDescent="0.4">
      <c r="A52" s="62" t="s">
        <v>100</v>
      </c>
      <c r="B52" s="187"/>
      <c r="C52" s="187"/>
      <c r="D52" s="67"/>
      <c r="E52" s="64"/>
      <c r="F52" s="74"/>
      <c r="G52" s="74"/>
      <c r="H52" s="74"/>
      <c r="I52" s="74"/>
      <c r="J52" s="74"/>
      <c r="K52" s="74"/>
      <c r="L52" s="74"/>
      <c r="M52" s="74"/>
    </row>
    <row r="53" spans="1:15" ht="21" x14ac:dyDescent="0.35">
      <c r="A53" s="301" t="s">
        <v>71</v>
      </c>
      <c r="B53" s="301" t="s">
        <v>72</v>
      </c>
      <c r="C53" s="301" t="s">
        <v>72</v>
      </c>
      <c r="D53" s="67"/>
      <c r="E53" s="64"/>
      <c r="F53" s="74"/>
      <c r="G53" s="74"/>
      <c r="H53" s="74"/>
      <c r="I53" s="74"/>
      <c r="J53" s="74"/>
      <c r="K53" s="74"/>
      <c r="L53" s="74"/>
      <c r="M53" s="74"/>
    </row>
    <row r="54" spans="1:15" ht="15.75" customHeight="1" x14ac:dyDescent="0.35">
      <c r="A54" s="190" t="s">
        <v>101</v>
      </c>
      <c r="B54" s="191">
        <v>1</v>
      </c>
      <c r="C54" s="191">
        <v>1</v>
      </c>
      <c r="D54" s="67"/>
      <c r="E54" s="64"/>
      <c r="F54" s="74"/>
      <c r="G54" s="74"/>
      <c r="H54" s="74"/>
      <c r="I54" s="74"/>
      <c r="J54" s="74"/>
      <c r="K54" s="74"/>
      <c r="L54" s="74"/>
      <c r="M54" s="74"/>
    </row>
    <row r="55" spans="1:15" ht="15.75" customHeight="1" x14ac:dyDescent="0.35">
      <c r="A55" s="190" t="s">
        <v>102</v>
      </c>
      <c r="B55" s="191">
        <v>3</v>
      </c>
      <c r="C55" s="191">
        <v>3</v>
      </c>
      <c r="D55" s="67"/>
      <c r="E55" s="64"/>
      <c r="F55" s="74"/>
      <c r="G55" s="74"/>
      <c r="H55" s="74"/>
      <c r="I55" s="74"/>
      <c r="J55" s="74"/>
      <c r="K55" s="74"/>
      <c r="L55" s="74"/>
      <c r="M55" s="74"/>
    </row>
    <row r="56" spans="1:15" ht="15.75" customHeight="1" x14ac:dyDescent="0.35">
      <c r="A56" s="190" t="s">
        <v>103</v>
      </c>
      <c r="B56" s="191">
        <v>6</v>
      </c>
      <c r="C56" s="191">
        <v>6</v>
      </c>
      <c r="D56" s="67"/>
      <c r="E56" s="64"/>
      <c r="F56" s="74"/>
      <c r="G56" s="74"/>
      <c r="H56" s="74"/>
      <c r="I56" s="74"/>
      <c r="J56" s="74"/>
      <c r="K56" s="74"/>
      <c r="L56" s="74"/>
      <c r="M56" s="74"/>
    </row>
    <row r="57" spans="1:15" ht="15.75" customHeight="1" x14ac:dyDescent="0.35">
      <c r="A57" s="190" t="s">
        <v>104</v>
      </c>
      <c r="B57" s="191">
        <v>9</v>
      </c>
      <c r="C57" s="191">
        <v>9</v>
      </c>
      <c r="D57" s="67"/>
      <c r="E57" s="64"/>
    </row>
    <row r="58" spans="1:15" ht="16.5" customHeight="1" x14ac:dyDescent="0.35">
      <c r="A58" s="190" t="s">
        <v>105</v>
      </c>
      <c r="B58" s="191">
        <v>12</v>
      </c>
      <c r="C58" s="191">
        <v>12</v>
      </c>
      <c r="D58" s="67"/>
      <c r="E58" s="64"/>
    </row>
    <row r="59" spans="1:15" x14ac:dyDescent="0.35">
      <c r="A59" s="190" t="s">
        <v>106</v>
      </c>
      <c r="B59" s="191">
        <v>15</v>
      </c>
      <c r="C59" s="191">
        <v>15</v>
      </c>
      <c r="D59" s="67"/>
      <c r="E59" s="64"/>
    </row>
    <row r="60" spans="1:15" x14ac:dyDescent="0.35">
      <c r="A60" s="190" t="s">
        <v>107</v>
      </c>
      <c r="B60" s="191">
        <v>18</v>
      </c>
      <c r="C60" s="191">
        <v>18</v>
      </c>
      <c r="D60" s="67"/>
      <c r="E60" s="64"/>
    </row>
    <row r="61" spans="1:15" x14ac:dyDescent="0.35">
      <c r="A61" s="190" t="s">
        <v>108</v>
      </c>
      <c r="B61" s="191">
        <v>21</v>
      </c>
      <c r="C61" s="191">
        <v>21</v>
      </c>
      <c r="D61" s="67"/>
      <c r="E61" s="64"/>
    </row>
    <row r="62" spans="1:15" x14ac:dyDescent="0.35">
      <c r="A62" s="190" t="s">
        <v>109</v>
      </c>
      <c r="B62" s="191">
        <v>24</v>
      </c>
      <c r="C62" s="191">
        <v>24</v>
      </c>
      <c r="D62" s="67"/>
      <c r="E62" s="64"/>
    </row>
    <row r="63" spans="1:15" x14ac:dyDescent="0.35">
      <c r="A63" s="190" t="s">
        <v>110</v>
      </c>
      <c r="B63" s="191">
        <v>25</v>
      </c>
      <c r="C63" s="191">
        <v>25</v>
      </c>
      <c r="D63" s="67"/>
      <c r="E63" s="64"/>
    </row>
    <row r="64" spans="1:15" x14ac:dyDescent="0.35">
      <c r="A64" s="190" t="s">
        <v>111</v>
      </c>
      <c r="B64" s="191">
        <v>26</v>
      </c>
      <c r="C64" s="191">
        <v>26</v>
      </c>
      <c r="D64" s="67"/>
      <c r="E64" s="64"/>
    </row>
    <row r="65" spans="1:15" x14ac:dyDescent="0.35">
      <c r="A65" s="190" t="s">
        <v>112</v>
      </c>
      <c r="B65" s="191">
        <v>27</v>
      </c>
      <c r="C65" s="191">
        <v>27</v>
      </c>
      <c r="D65" s="67"/>
      <c r="E65" s="64"/>
    </row>
    <row r="66" spans="1:15" x14ac:dyDescent="0.35">
      <c r="A66" s="190" t="s">
        <v>113</v>
      </c>
      <c r="B66" s="191">
        <v>28</v>
      </c>
      <c r="C66" s="191">
        <v>28</v>
      </c>
      <c r="D66" s="67"/>
      <c r="E66" s="64"/>
    </row>
    <row r="67" spans="1:15" x14ac:dyDescent="0.35">
      <c r="A67" s="190" t="s">
        <v>114</v>
      </c>
      <c r="B67" s="191">
        <v>29</v>
      </c>
      <c r="C67" s="191">
        <v>29</v>
      </c>
      <c r="D67" s="67"/>
      <c r="E67" s="64"/>
    </row>
    <row r="68" spans="1:15" x14ac:dyDescent="0.35">
      <c r="A68" s="190" t="s">
        <v>115</v>
      </c>
      <c r="B68" s="191">
        <v>30</v>
      </c>
      <c r="C68" s="191">
        <v>30</v>
      </c>
    </row>
    <row r="69" spans="1:15" ht="28.8" x14ac:dyDescent="0.35">
      <c r="A69" s="277" t="s">
        <v>116</v>
      </c>
      <c r="B69" s="349" t="s">
        <v>338</v>
      </c>
      <c r="C69" s="349" t="s">
        <v>338</v>
      </c>
    </row>
    <row r="70" spans="1:15" ht="21" x14ac:dyDescent="0.35">
      <c r="A70" s="277" t="s">
        <v>316</v>
      </c>
      <c r="B70" s="250">
        <f>IF(B71="Intersection",IF('Risk Factors'!$A$223="", 0, IF('Risk Factors'!$A$223&gt;15,30,VLOOKUP('Risk Factors'!$A$223,'Scoring Calcs'!$F$24:$G$39,2,FALSE))),IF(B71="Segment",IF('Risk Factors'!$A$222="", 0, IF('Risk Factors'!$A$222&gt;15,30,VLOOKUP('Risk Factors'!$A$222,'Scoring Calcs'!$F$24:$G$39,2,FALSE))),"Select Location Type"))</f>
        <v>1</v>
      </c>
      <c r="C70" s="250">
        <f>IF(C71="Intersection",IF('Risk Factors'!$C$223="", 0, IF('Risk Factors'!$C$223&gt;15,30,VLOOKUP('Risk Factors'!$C$223,'Scoring Calcs'!$F$24:$G$39,2,FALSE))),IF(C71="Segment",IF('Risk Factors'!$C$222="", 0, IF('Risk Factors'!$C$222&gt;15,30,VLOOKUP('Risk Factors'!$C$222,'Scoring Calcs'!$F$24:$G$39,2,FALSE))),"Select Location Type"))</f>
        <v>1</v>
      </c>
    </row>
    <row r="71" spans="1:15" s="3" customFormat="1" ht="21" x14ac:dyDescent="0.35">
      <c r="A71" s="288" t="s">
        <v>319</v>
      </c>
      <c r="B71" s="249" t="s">
        <v>48</v>
      </c>
      <c r="C71" s="249" t="s">
        <v>48</v>
      </c>
      <c r="E71"/>
      <c r="F71" s="1"/>
      <c r="G71" s="1"/>
      <c r="H71" s="1"/>
      <c r="I71" s="1"/>
      <c r="J71" s="1"/>
      <c r="K71" s="1"/>
      <c r="L71" s="1"/>
      <c r="M71" s="1"/>
      <c r="N71"/>
      <c r="O71"/>
    </row>
    <row r="72" spans="1:15" ht="63" x14ac:dyDescent="0.35">
      <c r="A72" s="277" t="s">
        <v>117</v>
      </c>
      <c r="B72" s="251">
        <f>B70</f>
        <v>1</v>
      </c>
      <c r="C72" s="251">
        <f>C70</f>
        <v>1</v>
      </c>
    </row>
    <row r="73" spans="1:15" ht="21" x14ac:dyDescent="0.35">
      <c r="A73" s="277" t="s">
        <v>317</v>
      </c>
      <c r="B73" s="309">
        <f>IF(B74="Intersection",IF('Risk Factors'!$A$223="", 0, IF('Risk Factors'!$A$223&gt;15,30,VLOOKUP('Risk Factors'!$A$223,'Scoring Calcs'!$F$24:$G$39,2,FALSE))),IF(B74="Segment",IF('Risk Factors'!$A$222="", 0, IF('Risk Factors'!$A$222&gt;15,30,VLOOKUP('Risk Factors'!$A$222,'Scoring Calcs'!$F$24:$G$39,2,FALSE))),"Select Location Type"))</f>
        <v>1</v>
      </c>
      <c r="C73" s="250">
        <f>IF(C74="Intersection",IF('Risk Factors'!$C$223="", 0, IF('Risk Factors'!$C$223&gt;15,30,VLOOKUP('Risk Factors'!$C$223,'Scoring Calcs'!$F$24:$G$39,2,FALSE))),IF(C74="Segment",IF('Risk Factors'!$C$222="", 0, IF('Risk Factors'!$C$222&gt;15,30,VLOOKUP('Risk Factors'!$C$222,'Scoring Calcs'!$F$24:$G$39,2,FALSE))),"Select Location Type"))</f>
        <v>1</v>
      </c>
    </row>
    <row r="74" spans="1:15" s="3" customFormat="1" ht="21" x14ac:dyDescent="0.35">
      <c r="A74" s="277" t="s">
        <v>318</v>
      </c>
      <c r="B74" s="310" t="s">
        <v>49</v>
      </c>
      <c r="C74" s="310" t="s">
        <v>49</v>
      </c>
      <c r="E74"/>
      <c r="F74" s="1"/>
      <c r="G74" s="1"/>
      <c r="H74" s="1"/>
      <c r="I74" s="1"/>
      <c r="J74" s="1"/>
      <c r="K74" s="1"/>
      <c r="L74" s="1"/>
      <c r="M74" s="1"/>
      <c r="N74"/>
      <c r="O74"/>
    </row>
    <row r="75" spans="1:15" ht="63" x14ac:dyDescent="0.35">
      <c r="A75" s="277" t="s">
        <v>117</v>
      </c>
      <c r="B75" s="247">
        <f>B73</f>
        <v>1</v>
      </c>
      <c r="C75" s="247">
        <f>C73</f>
        <v>1</v>
      </c>
    </row>
    <row r="76" spans="1:15" ht="25.2" thickBot="1" x14ac:dyDescent="0.45">
      <c r="A76" s="209" t="s">
        <v>84</v>
      </c>
      <c r="B76" s="188"/>
      <c r="C76" s="188"/>
    </row>
    <row r="77" spans="1:15" ht="21.6" thickTop="1" x14ac:dyDescent="0.4">
      <c r="A77" s="62" t="s">
        <v>100</v>
      </c>
      <c r="B77" s="189"/>
      <c r="C77" s="189"/>
    </row>
    <row r="78" spans="1:15" ht="22.8" x14ac:dyDescent="0.35">
      <c r="A78" s="192" t="s">
        <v>71</v>
      </c>
      <c r="B78" s="193" t="s">
        <v>72</v>
      </c>
      <c r="C78" s="193" t="s">
        <v>72</v>
      </c>
    </row>
    <row r="79" spans="1:15" x14ac:dyDescent="0.35">
      <c r="A79" s="194" t="s">
        <v>101</v>
      </c>
      <c r="B79" s="195">
        <v>1</v>
      </c>
      <c r="C79" s="195">
        <v>1</v>
      </c>
    </row>
    <row r="80" spans="1:15" x14ac:dyDescent="0.35">
      <c r="A80" s="194" t="s">
        <v>102</v>
      </c>
      <c r="B80" s="195">
        <v>3</v>
      </c>
      <c r="C80" s="195">
        <v>3</v>
      </c>
    </row>
    <row r="81" spans="1:3" x14ac:dyDescent="0.35">
      <c r="A81" s="194" t="s">
        <v>103</v>
      </c>
      <c r="B81" s="195">
        <v>6</v>
      </c>
      <c r="C81" s="195">
        <v>6</v>
      </c>
    </row>
    <row r="82" spans="1:3" x14ac:dyDescent="0.35">
      <c r="A82" s="194" t="s">
        <v>104</v>
      </c>
      <c r="B82" s="195">
        <v>9</v>
      </c>
      <c r="C82" s="195">
        <v>9</v>
      </c>
    </row>
    <row r="83" spans="1:3" x14ac:dyDescent="0.35">
      <c r="A83" s="194" t="s">
        <v>105</v>
      </c>
      <c r="B83" s="195">
        <v>12</v>
      </c>
      <c r="C83" s="195">
        <v>12</v>
      </c>
    </row>
    <row r="84" spans="1:3" x14ac:dyDescent="0.35">
      <c r="A84" s="194" t="s">
        <v>106</v>
      </c>
      <c r="B84" s="195">
        <v>15</v>
      </c>
      <c r="C84" s="195">
        <v>15</v>
      </c>
    </row>
    <row r="85" spans="1:3" x14ac:dyDescent="0.35">
      <c r="A85" s="194" t="s">
        <v>107</v>
      </c>
      <c r="B85" s="195">
        <v>18</v>
      </c>
      <c r="C85" s="195">
        <v>18</v>
      </c>
    </row>
    <row r="86" spans="1:3" x14ac:dyDescent="0.35">
      <c r="A86" s="194" t="s">
        <v>108</v>
      </c>
      <c r="B86" s="195">
        <v>21</v>
      </c>
      <c r="C86" s="195">
        <v>21</v>
      </c>
    </row>
    <row r="87" spans="1:3" x14ac:dyDescent="0.35">
      <c r="A87" s="194" t="s">
        <v>109</v>
      </c>
      <c r="B87" s="195">
        <v>24</v>
      </c>
      <c r="C87" s="195">
        <v>24</v>
      </c>
    </row>
    <row r="88" spans="1:3" x14ac:dyDescent="0.35">
      <c r="A88" s="194" t="s">
        <v>110</v>
      </c>
      <c r="B88" s="195">
        <v>25</v>
      </c>
      <c r="C88" s="195">
        <v>25</v>
      </c>
    </row>
    <row r="89" spans="1:3" x14ac:dyDescent="0.35">
      <c r="A89" s="194" t="s">
        <v>111</v>
      </c>
      <c r="B89" s="195">
        <v>26</v>
      </c>
      <c r="C89" s="195">
        <v>26</v>
      </c>
    </row>
    <row r="90" spans="1:3" x14ac:dyDescent="0.35">
      <c r="A90" s="194" t="s">
        <v>112</v>
      </c>
      <c r="B90" s="195">
        <v>27</v>
      </c>
      <c r="C90" s="195">
        <v>27</v>
      </c>
    </row>
    <row r="91" spans="1:3" x14ac:dyDescent="0.35">
      <c r="A91" s="194" t="s">
        <v>113</v>
      </c>
      <c r="B91" s="195">
        <v>28</v>
      </c>
      <c r="C91" s="195">
        <v>28</v>
      </c>
    </row>
    <row r="92" spans="1:3" x14ac:dyDescent="0.35">
      <c r="A92" s="194" t="s">
        <v>114</v>
      </c>
      <c r="B92" s="195">
        <v>29</v>
      </c>
      <c r="C92" s="195">
        <v>29</v>
      </c>
    </row>
    <row r="93" spans="1:3" x14ac:dyDescent="0.35">
      <c r="A93" s="194" t="s">
        <v>115</v>
      </c>
      <c r="B93" s="195">
        <v>30</v>
      </c>
      <c r="C93" s="195">
        <v>30</v>
      </c>
    </row>
    <row r="94" spans="1:3" ht="28.8" x14ac:dyDescent="0.35">
      <c r="A94" s="277" t="s">
        <v>116</v>
      </c>
      <c r="B94" s="349" t="s">
        <v>338</v>
      </c>
      <c r="C94" s="349" t="s">
        <v>338</v>
      </c>
    </row>
    <row r="95" spans="1:3" ht="21" x14ac:dyDescent="0.35">
      <c r="A95" s="277" t="s">
        <v>316</v>
      </c>
      <c r="B95" s="250">
        <f>IF(B96="Intersection",IF('Risk Factors'!$A$219="", 0, IF('Risk Factors'!$A$219&gt;15,30,VLOOKUP('Risk Factors'!$A$219,'Scoring Calcs'!$F$24:$G$39,2,FALSE))),IF(B96="Segment",IF('Risk Factors'!$A$220="", 0, IF('Risk Factors'!$A$220&gt;15,30,VLOOKUP('Risk Factors'!$A$220,'Scoring Calcs'!$F$24:$G$39,2,FALSE))),"Select Location Type"))</f>
        <v>1</v>
      </c>
      <c r="C95" s="309">
        <f>IF(C96="Intersection",IF('Risk Factors'!$C$219="", 0, IF('Risk Factors'!$C$219&gt;15,30,VLOOKUP('Risk Factors'!$C$219,'Scoring Calcs'!$F$24:$G$39,2,FALSE))),IF(C96="Segment",IF('Risk Factors'!$C$220="", 0, IF('Risk Factors'!$C$220&gt;15,30,VLOOKUP('Risk Factors'!$C$220,'Scoring Calcs'!$F$24:$G$39,2,FALSE))),"Select Location Type"))</f>
        <v>1</v>
      </c>
    </row>
    <row r="96" spans="1:3" ht="21" x14ac:dyDescent="0.35">
      <c r="A96" s="288" t="s">
        <v>319</v>
      </c>
      <c r="B96" s="249" t="s">
        <v>48</v>
      </c>
      <c r="C96" s="249" t="s">
        <v>48</v>
      </c>
    </row>
    <row r="97" spans="1:3" ht="42" x14ac:dyDescent="0.35">
      <c r="A97" s="277" t="s">
        <v>118</v>
      </c>
      <c r="B97" s="251">
        <f>B95</f>
        <v>1</v>
      </c>
      <c r="C97" s="251">
        <f>C95</f>
        <v>1</v>
      </c>
    </row>
    <row r="98" spans="1:3" ht="21" x14ac:dyDescent="0.35">
      <c r="A98" s="277" t="s">
        <v>317</v>
      </c>
      <c r="B98" s="250">
        <f>IF(B99="Intersection",IF('Risk Factors'!$A$219="", 0, IF('Risk Factors'!$A$219&gt;15,30,VLOOKUP('Risk Factors'!$A$219,'Scoring Calcs'!$F$24:$G$39,2,FALSE))),IF(B99="Segment",IF('Risk Factors'!$A$220="", 0, IF('Risk Factors'!$A$220&gt;15,30,VLOOKUP('Risk Factors'!$A$220,'Scoring Calcs'!$F$24:$G$39,2,FALSE))),"Select Location Type"))</f>
        <v>1</v>
      </c>
      <c r="C98" s="309">
        <f>IF(C99="Intersection",IF('Risk Factors'!$C$219="", 0, IF('Risk Factors'!$C$219&gt;15,30,VLOOKUP('Risk Factors'!$C$219,'Scoring Calcs'!$F$24:$G$39,2,FALSE))),IF(C99="Segment",IF('Risk Factors'!$C$220="", 0, IF('Risk Factors'!$C$220&gt;15,30,VLOOKUP('Risk Factors'!$C$220,'Scoring Calcs'!$F$24:$G$39,2,FALSE))),"Select Location Type"))</f>
        <v>1</v>
      </c>
    </row>
    <row r="99" spans="1:3" ht="21" x14ac:dyDescent="0.35">
      <c r="A99" s="288" t="s">
        <v>318</v>
      </c>
      <c r="B99" s="249" t="s">
        <v>49</v>
      </c>
      <c r="C99" s="249" t="s">
        <v>49</v>
      </c>
    </row>
    <row r="100" spans="1:3" ht="42" x14ac:dyDescent="0.35">
      <c r="A100" s="311" t="s">
        <v>118</v>
      </c>
      <c r="B100" s="251">
        <f>B98</f>
        <v>1</v>
      </c>
      <c r="C100" s="251">
        <f>C98</f>
        <v>1</v>
      </c>
    </row>
    <row r="102" spans="1:3" ht="46.2" x14ac:dyDescent="0.85">
      <c r="A102" s="232" t="s">
        <v>271</v>
      </c>
      <c r="B102" s="233"/>
      <c r="C102" s="233"/>
    </row>
    <row r="103" spans="1:3" ht="21" x14ac:dyDescent="0.35">
      <c r="A103" s="78" t="s">
        <v>67</v>
      </c>
      <c r="B103" s="163">
        <f>'Exposure Scoring Sheet'!B2</f>
        <v>0</v>
      </c>
      <c r="C103" s="163">
        <f>'Exposure Scoring Sheet'!C2</f>
        <v>0</v>
      </c>
    </row>
    <row r="104" spans="1:3" ht="25.8" x14ac:dyDescent="0.4">
      <c r="A104" s="93" t="s">
        <v>272</v>
      </c>
      <c r="B104" s="60"/>
      <c r="C104" s="60"/>
    </row>
    <row r="105" spans="1:3" ht="25.2" thickBot="1" x14ac:dyDescent="0.45">
      <c r="A105" s="208" t="s">
        <v>69</v>
      </c>
      <c r="B105" s="152"/>
      <c r="C105" s="152"/>
    </row>
    <row r="106" spans="1:3" ht="26.4" thickTop="1" x14ac:dyDescent="0.35">
      <c r="A106" s="151" t="s">
        <v>339</v>
      </c>
    </row>
    <row r="107" spans="1:3" ht="21" x14ac:dyDescent="0.35">
      <c r="A107" s="290" t="s">
        <v>71</v>
      </c>
      <c r="B107" s="291" t="s">
        <v>72</v>
      </c>
      <c r="C107" s="291" t="s">
        <v>72</v>
      </c>
    </row>
    <row r="108" spans="1:3" x14ac:dyDescent="0.35">
      <c r="A108" s="287" t="s">
        <v>273</v>
      </c>
      <c r="B108" s="155">
        <v>1</v>
      </c>
      <c r="C108" s="155">
        <v>1</v>
      </c>
    </row>
    <row r="109" spans="1:3" x14ac:dyDescent="0.35">
      <c r="A109" s="287" t="s">
        <v>274</v>
      </c>
      <c r="B109" s="155">
        <v>5</v>
      </c>
      <c r="C109" s="155">
        <v>5</v>
      </c>
    </row>
    <row r="110" spans="1:3" x14ac:dyDescent="0.35">
      <c r="A110" s="287" t="s">
        <v>275</v>
      </c>
      <c r="B110" s="155">
        <v>10</v>
      </c>
      <c r="C110" s="155">
        <v>10</v>
      </c>
    </row>
    <row r="111" spans="1:3" x14ac:dyDescent="0.35">
      <c r="A111" s="287" t="s">
        <v>276</v>
      </c>
      <c r="B111" s="155">
        <v>15</v>
      </c>
      <c r="C111" s="155">
        <v>15</v>
      </c>
    </row>
    <row r="112" spans="1:3" x14ac:dyDescent="0.35">
      <c r="A112" s="287" t="s">
        <v>307</v>
      </c>
      <c r="B112" s="155">
        <v>20</v>
      </c>
      <c r="C112" s="155">
        <v>20</v>
      </c>
    </row>
    <row r="113" spans="1:3" ht="21" x14ac:dyDescent="0.35">
      <c r="A113" s="286" t="s">
        <v>277</v>
      </c>
      <c r="B113" s="125"/>
      <c r="C113" s="125"/>
    </row>
    <row r="114" spans="1:3" ht="21" x14ac:dyDescent="0.35">
      <c r="A114" s="286" t="s">
        <v>77</v>
      </c>
      <c r="B114" s="265">
        <f>IF(B113="", 0, IF(B113&gt;'Scoring Calcs'!F45,'Scoring Calcs'!G45,IF(B113&gt;'Scoring Calcs'!F44,'Scoring Calcs'!G44,IF(B113&gt;'Scoring Calcs'!F43,'Scoring Calcs'!G43,IF(B113&gt;'Scoring Calcs'!F42,'Scoring Calcs'!G42,'Scoring Calcs'!G41))))+IF(B115="Yes",IF(B113&gt;40,0,IF(B113&gt;25,(-5),IF(B113&gt;20,(-4),0))),0))</f>
        <v>0</v>
      </c>
      <c r="C114" s="265">
        <f>IF(C113="", 0, IF(C113&gt;'Scoring Calcs'!F45,'Scoring Calcs'!G45,IF(C113&gt;'Scoring Calcs'!F44,'Scoring Calcs'!G44,IF(C113&gt;'Scoring Calcs'!F43,'Scoring Calcs'!G43,IF(C113&gt;'Scoring Calcs'!F42,'Scoring Calcs'!G42,'Scoring Calcs'!G41))))+IF(B115="Yes",IF(C113&gt;40,0,IF(C113&gt;25,(-5),IF(C113&gt;20,(-4),0))),0))</f>
        <v>0</v>
      </c>
    </row>
    <row r="115" spans="1:3" ht="84" x14ac:dyDescent="0.35">
      <c r="A115" s="288" t="s">
        <v>278</v>
      </c>
      <c r="B115" s="154"/>
      <c r="C115" s="316"/>
    </row>
    <row r="116" spans="1:3" ht="42" x14ac:dyDescent="0.35">
      <c r="A116" s="288" t="s">
        <v>279</v>
      </c>
      <c r="B116" s="266">
        <f>B114</f>
        <v>0</v>
      </c>
      <c r="C116" s="266">
        <f>C114</f>
        <v>0</v>
      </c>
    </row>
    <row r="117" spans="1:3" ht="147" x14ac:dyDescent="0.35">
      <c r="A117" s="289" t="s">
        <v>280</v>
      </c>
      <c r="B117" s="274"/>
      <c r="C117" s="274"/>
    </row>
    <row r="118" spans="1:3" ht="25.2" thickBot="1" x14ac:dyDescent="0.45">
      <c r="A118" s="208" t="s">
        <v>84</v>
      </c>
      <c r="B118" s="186"/>
      <c r="C118" s="186"/>
    </row>
    <row r="119" spans="1:3" ht="26.4" thickTop="1" x14ac:dyDescent="0.5">
      <c r="A119" s="151" t="s">
        <v>339</v>
      </c>
      <c r="B119" s="66"/>
      <c r="C119" s="66"/>
    </row>
    <row r="120" spans="1:3" ht="21" x14ac:dyDescent="0.35">
      <c r="A120" s="296" t="s">
        <v>71</v>
      </c>
      <c r="B120" s="297" t="s">
        <v>72</v>
      </c>
      <c r="C120" s="297" t="s">
        <v>72</v>
      </c>
    </row>
    <row r="121" spans="1:3" x14ac:dyDescent="0.35">
      <c r="A121" s="280" t="s">
        <v>281</v>
      </c>
      <c r="B121" s="292">
        <v>1</v>
      </c>
      <c r="C121" s="292">
        <v>1</v>
      </c>
    </row>
    <row r="122" spans="1:3" x14ac:dyDescent="0.35">
      <c r="A122" s="280" t="s">
        <v>275</v>
      </c>
      <c r="B122" s="292">
        <v>3</v>
      </c>
      <c r="C122" s="292">
        <v>3</v>
      </c>
    </row>
    <row r="123" spans="1:3" x14ac:dyDescent="0.35">
      <c r="A123" s="280" t="s">
        <v>276</v>
      </c>
      <c r="B123" s="292">
        <v>6</v>
      </c>
      <c r="C123" s="292">
        <v>6</v>
      </c>
    </row>
    <row r="124" spans="1:3" x14ac:dyDescent="0.35">
      <c r="A124" s="280" t="s">
        <v>282</v>
      </c>
      <c r="B124" s="292">
        <v>9</v>
      </c>
      <c r="C124" s="292">
        <v>9</v>
      </c>
    </row>
    <row r="125" spans="1:3" x14ac:dyDescent="0.35">
      <c r="A125" s="280" t="s">
        <v>283</v>
      </c>
      <c r="B125" s="292">
        <v>12</v>
      </c>
      <c r="C125" s="292">
        <v>12</v>
      </c>
    </row>
    <row r="126" spans="1:3" x14ac:dyDescent="0.35">
      <c r="A126" s="280" t="s">
        <v>284</v>
      </c>
      <c r="B126" s="292">
        <v>15</v>
      </c>
      <c r="C126" s="292">
        <v>15</v>
      </c>
    </row>
    <row r="127" spans="1:3" x14ac:dyDescent="0.35">
      <c r="A127" s="280" t="s">
        <v>285</v>
      </c>
      <c r="B127" s="292">
        <v>18</v>
      </c>
      <c r="C127" s="292">
        <v>18</v>
      </c>
    </row>
    <row r="128" spans="1:3" x14ac:dyDescent="0.35">
      <c r="A128" s="280" t="s">
        <v>286</v>
      </c>
      <c r="B128" s="292">
        <v>20</v>
      </c>
      <c r="C128" s="292">
        <v>20</v>
      </c>
    </row>
    <row r="129" spans="1:3" ht="21" x14ac:dyDescent="0.35">
      <c r="A129" s="94" t="s">
        <v>277</v>
      </c>
      <c r="B129" s="293"/>
      <c r="C129" s="293"/>
    </row>
    <row r="130" spans="1:3" ht="21" x14ac:dyDescent="0.35">
      <c r="A130" s="277" t="s">
        <v>77</v>
      </c>
      <c r="B130" s="294">
        <f>IF(B129="", 0, IF(B129&gt;'Scoring Calcs'!H48,'Scoring Calcs'!I48,IF(B129&gt;'Scoring Calcs'!H47,'Scoring Calcs'!I47,IF(B129&gt;'Scoring Calcs'!H46,'Scoring Calcs'!I46,IF(B129&gt;'Scoring Calcs'!H45,'Scoring Calcs'!I45,IF(B129&gt;'Scoring Calcs'!H44,'Scoring Calcs'!I44,IF(B129&gt;'Scoring Calcs'!H43,'Scoring Calcs'!I43,IF(B129&gt;'Scoring Calcs'!H42,'Scoring Calcs'!I42,'Scoring Calcs'!I41)))))))+IF(B131="Yes",IF(B129&gt;60,0,IF(B129&gt;55,(-2),IF(B129&gt;30,(-3),IF(B129&gt;25,(-2),0)))),0))</f>
        <v>0</v>
      </c>
      <c r="C130" s="294">
        <f>IF(C129="", 0, IF(C129&gt;'Scoring Calcs'!H48,'Scoring Calcs'!I48,IF(C129&gt;'Scoring Calcs'!H47,'Scoring Calcs'!I47,IF(C129&gt;'Scoring Calcs'!H46,'Scoring Calcs'!I46,IF(C129&gt;'Scoring Calcs'!H45,'Scoring Calcs'!I45,IF(C129&gt;'Scoring Calcs'!H44,'Scoring Calcs'!I44,IF(C129&gt;'Scoring Calcs'!H43,'Scoring Calcs'!I43,IF(C129&gt;'Scoring Calcs'!H42,'Scoring Calcs'!I42,'Scoring Calcs'!I41)))))))+IF(B131="Yes",IF(C129&gt;60,0,IF(C129&gt;55,(-2),IF(C129&gt;30,(-3),IF(C129&gt;25,(-2),0)))),0))</f>
        <v>0</v>
      </c>
    </row>
    <row r="131" spans="1:3" ht="84" x14ac:dyDescent="0.35">
      <c r="A131" s="277" t="s">
        <v>278</v>
      </c>
      <c r="B131" s="295"/>
      <c r="C131" s="316"/>
    </row>
    <row r="132" spans="1:3" ht="21" x14ac:dyDescent="0.35">
      <c r="A132" s="277" t="s">
        <v>287</v>
      </c>
      <c r="B132" s="248">
        <f>B130</f>
        <v>0</v>
      </c>
      <c r="C132" s="248">
        <f>C130</f>
        <v>0</v>
      </c>
    </row>
    <row r="133" spans="1:3" ht="147" x14ac:dyDescent="0.35">
      <c r="A133" s="277" t="s">
        <v>288</v>
      </c>
      <c r="B133" s="274"/>
      <c r="C133" s="274"/>
    </row>
  </sheetData>
  <phoneticPr fontId="29" type="noConversion"/>
  <dataValidations count="2">
    <dataValidation type="list" allowBlank="1" showInputMessage="1" showErrorMessage="1" sqref="B71:C71 B96:C96 B74:C74 B99:C99" xr:uid="{6601F92F-C13A-4912-9783-473F2F38BFD9}">
      <formula1>"Intersection, Segment"</formula1>
    </dataValidation>
    <dataValidation type="list" allowBlank="1" showInputMessage="1" showErrorMessage="1" sqref="B131:C131 B115:C115" xr:uid="{1C77EDCF-E140-462E-A0A2-2A967C30D561}">
      <formula1>"Yes, No"</formula1>
    </dataValidation>
  </dataValidations>
  <hyperlinks>
    <hyperlink ref="B69" location="'Risk Factors'!A1" display="Identify and Weight Risk Factors - See Risk Factors Tab" xr:uid="{5B3B54BB-A409-475E-9E8D-1E6C6FAEC049}"/>
    <hyperlink ref="B94" location="'Risk Factors'!A1" display="Identify and Weight Risk Factors - See Risk Factors Tab" xr:uid="{05FA8152-8608-4BA7-B91E-B4B53DA970DD}"/>
    <hyperlink ref="C69" location="'Risk Factors'!A1" display="Identify and Weight Risk Factors - See Risk Factors Tab" xr:uid="{4FC643DA-5F09-491E-AFC8-B93AC056F034}"/>
    <hyperlink ref="C94" location="'Risk Factors'!A1" display="Identify and Weight Risk Factors - See Risk Factors Tab" xr:uid="{A22CCB55-22E2-4805-A28C-9D9119411AFF}"/>
  </hyperlinks>
  <pageMargins left="0.7" right="0.7" top="0.75" bottom="0.75" header="0.3" footer="0.3"/>
  <pageSetup paperSize="3" fitToHeight="0" orientation="portrait" horizontalDpi="1200" verticalDpi="1200" r:id="rId1"/>
  <tableParts count="8">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162A-42EF-4BF5-8F03-851E03501EAC}">
  <dimension ref="A1:K105"/>
  <sheetViews>
    <sheetView zoomScale="70" zoomScaleNormal="70" workbookViewId="0">
      <selection activeCell="I9" sqref="I9:I13"/>
    </sheetView>
  </sheetViews>
  <sheetFormatPr defaultRowHeight="20.399999999999999" x14ac:dyDescent="0.35"/>
  <cols>
    <col min="1" max="1" width="8.53125" style="3" customWidth="1"/>
    <col min="2" max="2" width="29.6640625" style="3" customWidth="1"/>
    <col min="3" max="3" width="8.53125" style="3" customWidth="1"/>
    <col min="4" max="4" width="13" style="3" customWidth="1"/>
    <col min="5" max="5" width="49.53125" customWidth="1"/>
    <col min="6" max="6" width="24.19921875" customWidth="1"/>
    <col min="7" max="7" width="11" style="1" customWidth="1"/>
    <col min="8" max="8" width="24.19921875" customWidth="1"/>
    <col min="9" max="9" width="12.19921875" style="1" customWidth="1"/>
  </cols>
  <sheetData>
    <row r="1" spans="2:11" ht="21" thickBot="1" x14ac:dyDescent="0.4">
      <c r="B1" s="3" t="s">
        <v>119</v>
      </c>
    </row>
    <row r="2" spans="2:11" x14ac:dyDescent="0.35">
      <c r="B2" s="419" t="s">
        <v>120</v>
      </c>
      <c r="C2" s="421" t="s">
        <v>121</v>
      </c>
      <c r="D2" s="422"/>
      <c r="E2" s="425" t="s">
        <v>23</v>
      </c>
      <c r="F2" s="408" t="s">
        <v>69</v>
      </c>
      <c r="G2" s="409"/>
      <c r="H2" s="408" t="s">
        <v>84</v>
      </c>
      <c r="I2" s="409"/>
      <c r="J2" s="3"/>
      <c r="K2" s="3"/>
    </row>
    <row r="3" spans="2:11" s="3" customFormat="1" ht="15" thickBot="1" x14ac:dyDescent="0.35">
      <c r="B3" s="420"/>
      <c r="C3" s="423"/>
      <c r="D3" s="424"/>
      <c r="E3" s="426"/>
      <c r="F3" s="30" t="s">
        <v>71</v>
      </c>
      <c r="G3" s="6" t="s">
        <v>72</v>
      </c>
      <c r="H3" s="30" t="s">
        <v>71</v>
      </c>
      <c r="I3" s="6" t="s">
        <v>72</v>
      </c>
    </row>
    <row r="4" spans="2:11" x14ac:dyDescent="0.35">
      <c r="B4" s="410" t="s">
        <v>122</v>
      </c>
      <c r="C4" s="413" t="s">
        <v>123</v>
      </c>
      <c r="D4" s="414"/>
      <c r="E4" s="415" t="s">
        <v>124</v>
      </c>
      <c r="F4" s="10"/>
      <c r="G4" s="8">
        <v>1</v>
      </c>
      <c r="H4" s="17">
        <v>0</v>
      </c>
      <c r="I4" s="2">
        <v>1</v>
      </c>
    </row>
    <row r="5" spans="2:11" x14ac:dyDescent="0.35">
      <c r="B5" s="411"/>
      <c r="C5" s="413"/>
      <c r="D5" s="414"/>
      <c r="E5" s="416"/>
      <c r="F5" s="11"/>
      <c r="G5" s="4">
        <v>2</v>
      </c>
      <c r="H5" s="18">
        <v>1000</v>
      </c>
      <c r="I5" s="28">
        <v>4</v>
      </c>
    </row>
    <row r="6" spans="2:11" x14ac:dyDescent="0.35">
      <c r="B6" s="411"/>
      <c r="C6" s="413"/>
      <c r="D6" s="414"/>
      <c r="E6" s="416"/>
      <c r="F6" s="11"/>
      <c r="G6" s="4">
        <v>3</v>
      </c>
      <c r="H6" s="18">
        <v>5000</v>
      </c>
      <c r="I6" s="2">
        <v>6</v>
      </c>
    </row>
    <row r="7" spans="2:11" x14ac:dyDescent="0.35">
      <c r="B7" s="411"/>
      <c r="C7" s="413"/>
      <c r="D7" s="414"/>
      <c r="E7" s="416"/>
      <c r="F7" s="11"/>
      <c r="G7" s="4"/>
      <c r="H7" s="18">
        <v>10000</v>
      </c>
      <c r="I7" s="2">
        <v>8</v>
      </c>
    </row>
    <row r="8" spans="2:11" x14ac:dyDescent="0.35">
      <c r="B8" s="411"/>
      <c r="C8" s="413"/>
      <c r="D8" s="414"/>
      <c r="E8" s="416"/>
      <c r="F8" s="11"/>
      <c r="G8" s="4">
        <v>4</v>
      </c>
      <c r="H8" s="18">
        <v>15000</v>
      </c>
      <c r="I8" s="2">
        <v>10</v>
      </c>
    </row>
    <row r="9" spans="2:11" ht="14.55" customHeight="1" x14ac:dyDescent="0.35">
      <c r="B9" s="411"/>
      <c r="C9" s="413"/>
      <c r="D9" s="414"/>
      <c r="E9" s="416" t="s">
        <v>125</v>
      </c>
      <c r="F9" s="12"/>
      <c r="G9" s="5"/>
      <c r="H9" s="18">
        <v>0</v>
      </c>
      <c r="I9" s="2">
        <v>1</v>
      </c>
    </row>
    <row r="10" spans="2:11" x14ac:dyDescent="0.35">
      <c r="B10" s="411"/>
      <c r="C10" s="413"/>
      <c r="D10" s="414"/>
      <c r="E10" s="416"/>
      <c r="F10" s="12"/>
      <c r="G10" s="5"/>
      <c r="H10" s="18">
        <v>29</v>
      </c>
      <c r="I10" s="28">
        <v>4</v>
      </c>
    </row>
    <row r="11" spans="2:11" x14ac:dyDescent="0.35">
      <c r="B11" s="411"/>
      <c r="C11" s="413"/>
      <c r="D11" s="414"/>
      <c r="E11" s="416"/>
      <c r="F11" s="12"/>
      <c r="G11" s="5"/>
      <c r="H11" s="18">
        <v>35</v>
      </c>
      <c r="I11" s="2">
        <v>6</v>
      </c>
    </row>
    <row r="12" spans="2:11" x14ac:dyDescent="0.35">
      <c r="B12" s="411"/>
      <c r="C12" s="413"/>
      <c r="D12" s="414"/>
      <c r="E12" s="416"/>
      <c r="F12" s="12"/>
      <c r="G12" s="5"/>
      <c r="H12" s="18">
        <v>41</v>
      </c>
      <c r="I12" s="2">
        <v>8</v>
      </c>
    </row>
    <row r="13" spans="2:11" x14ac:dyDescent="0.35">
      <c r="B13" s="411"/>
      <c r="C13" s="413"/>
      <c r="D13" s="414"/>
      <c r="E13" s="417"/>
      <c r="F13" s="12"/>
      <c r="G13" s="5"/>
      <c r="H13" s="18">
        <v>47</v>
      </c>
      <c r="I13" s="2">
        <v>10</v>
      </c>
    </row>
    <row r="14" spans="2:11" ht="14.55" customHeight="1" x14ac:dyDescent="0.35">
      <c r="B14" s="411"/>
      <c r="C14" s="413"/>
      <c r="D14" s="414"/>
      <c r="E14" s="418" t="s">
        <v>126</v>
      </c>
      <c r="F14" s="32">
        <v>0</v>
      </c>
      <c r="G14" s="2">
        <v>1</v>
      </c>
      <c r="H14" s="11"/>
      <c r="I14" s="4">
        <v>1</v>
      </c>
    </row>
    <row r="15" spans="2:11" x14ac:dyDescent="0.35">
      <c r="B15" s="411"/>
      <c r="C15" s="413"/>
      <c r="D15" s="414"/>
      <c r="E15" s="418"/>
      <c r="F15" s="18">
        <v>9</v>
      </c>
      <c r="G15" s="28">
        <v>4</v>
      </c>
      <c r="H15" s="11"/>
      <c r="I15" s="4">
        <v>2</v>
      </c>
    </row>
    <row r="16" spans="2:11" x14ac:dyDescent="0.35">
      <c r="B16" s="411"/>
      <c r="C16" s="413"/>
      <c r="D16" s="414"/>
      <c r="E16" s="418"/>
      <c r="F16" s="18">
        <v>25</v>
      </c>
      <c r="G16" s="2">
        <v>6</v>
      </c>
      <c r="H16" s="11"/>
      <c r="I16" s="4"/>
    </row>
    <row r="17" spans="2:9" x14ac:dyDescent="0.35">
      <c r="B17" s="411"/>
      <c r="C17" s="413"/>
      <c r="D17" s="414"/>
      <c r="E17" s="418"/>
      <c r="F17" s="18">
        <v>50</v>
      </c>
      <c r="G17" s="2">
        <v>8</v>
      </c>
      <c r="H17" s="11"/>
      <c r="I17" s="4">
        <v>3</v>
      </c>
    </row>
    <row r="18" spans="2:9" x14ac:dyDescent="0.35">
      <c r="B18" s="411"/>
      <c r="C18" s="413"/>
      <c r="D18" s="414"/>
      <c r="E18" s="418"/>
      <c r="F18" s="18">
        <v>100</v>
      </c>
      <c r="G18" s="2">
        <v>10</v>
      </c>
      <c r="H18" s="11"/>
      <c r="I18" s="4">
        <v>4</v>
      </c>
    </row>
    <row r="19" spans="2:9" x14ac:dyDescent="0.35">
      <c r="B19" s="411"/>
      <c r="C19" s="413"/>
      <c r="D19" s="414"/>
      <c r="E19" s="418" t="s">
        <v>127</v>
      </c>
      <c r="F19" s="18">
        <v>1</v>
      </c>
      <c r="G19" s="2">
        <v>1</v>
      </c>
      <c r="H19" s="11"/>
      <c r="I19" s="4">
        <v>1</v>
      </c>
    </row>
    <row r="20" spans="2:9" x14ac:dyDescent="0.35">
      <c r="B20" s="411"/>
      <c r="C20" s="413"/>
      <c r="D20" s="414"/>
      <c r="E20" s="418"/>
      <c r="F20" s="18">
        <v>2</v>
      </c>
      <c r="G20" s="28">
        <v>4</v>
      </c>
      <c r="H20" s="11"/>
      <c r="I20" s="4">
        <v>2</v>
      </c>
    </row>
    <row r="21" spans="2:9" x14ac:dyDescent="0.35">
      <c r="B21" s="411"/>
      <c r="C21" s="413"/>
      <c r="D21" s="414"/>
      <c r="E21" s="418"/>
      <c r="F21" s="18">
        <v>3</v>
      </c>
      <c r="G21" s="2">
        <v>6</v>
      </c>
      <c r="H21" s="11"/>
      <c r="I21" s="4"/>
    </row>
    <row r="22" spans="2:9" x14ac:dyDescent="0.35">
      <c r="B22" s="411"/>
      <c r="C22" s="413"/>
      <c r="D22" s="414"/>
      <c r="E22" s="418"/>
      <c r="F22" s="18">
        <v>4</v>
      </c>
      <c r="G22" s="2">
        <v>8</v>
      </c>
      <c r="H22" s="11"/>
      <c r="I22" s="4">
        <v>3</v>
      </c>
    </row>
    <row r="23" spans="2:9" ht="21" thickBot="1" x14ac:dyDescent="0.4">
      <c r="B23" s="411"/>
      <c r="C23" s="413"/>
      <c r="D23" s="414"/>
      <c r="E23" s="434"/>
      <c r="F23" s="33">
        <v>5</v>
      </c>
      <c r="G23" s="2">
        <v>10</v>
      </c>
      <c r="H23" s="19"/>
      <c r="I23" s="7">
        <v>4</v>
      </c>
    </row>
    <row r="24" spans="2:9" ht="14.55" customHeight="1" x14ac:dyDescent="0.35">
      <c r="B24" s="411"/>
      <c r="C24" s="435" t="s">
        <v>128</v>
      </c>
      <c r="D24" s="436"/>
      <c r="E24" s="393" t="s">
        <v>129</v>
      </c>
      <c r="F24" s="34">
        <v>0</v>
      </c>
      <c r="G24" s="29">
        <v>1</v>
      </c>
      <c r="H24" s="15">
        <v>0</v>
      </c>
      <c r="I24" s="29">
        <v>1</v>
      </c>
    </row>
    <row r="25" spans="2:9" ht="14.55" customHeight="1" x14ac:dyDescent="0.35">
      <c r="B25" s="411"/>
      <c r="C25" s="437"/>
      <c r="D25" s="438"/>
      <c r="E25" s="394"/>
      <c r="F25" s="17">
        <v>1</v>
      </c>
      <c r="G25" s="9">
        <v>1</v>
      </c>
      <c r="H25" s="16">
        <v>1</v>
      </c>
      <c r="I25" s="9">
        <v>1</v>
      </c>
    </row>
    <row r="26" spans="2:9" x14ac:dyDescent="0.35">
      <c r="B26" s="411"/>
      <c r="C26" s="437"/>
      <c r="D26" s="438"/>
      <c r="E26" s="394"/>
      <c r="F26" s="18">
        <v>2</v>
      </c>
      <c r="G26" s="2">
        <v>3</v>
      </c>
      <c r="H26" s="13">
        <v>2</v>
      </c>
      <c r="I26" s="2">
        <v>3</v>
      </c>
    </row>
    <row r="27" spans="2:9" x14ac:dyDescent="0.35">
      <c r="B27" s="411"/>
      <c r="C27" s="437"/>
      <c r="D27" s="438"/>
      <c r="E27" s="394"/>
      <c r="F27" s="18">
        <v>3</v>
      </c>
      <c r="G27" s="2">
        <v>6</v>
      </c>
      <c r="H27" s="13">
        <v>3</v>
      </c>
      <c r="I27" s="2">
        <v>6</v>
      </c>
    </row>
    <row r="28" spans="2:9" x14ac:dyDescent="0.35">
      <c r="B28" s="411"/>
      <c r="C28" s="437"/>
      <c r="D28" s="438"/>
      <c r="E28" s="394"/>
      <c r="F28" s="18">
        <v>4</v>
      </c>
      <c r="G28" s="2">
        <v>9</v>
      </c>
      <c r="H28" s="13">
        <v>4</v>
      </c>
      <c r="I28" s="2">
        <v>9</v>
      </c>
    </row>
    <row r="29" spans="2:9" x14ac:dyDescent="0.35">
      <c r="B29" s="411"/>
      <c r="C29" s="437"/>
      <c r="D29" s="438"/>
      <c r="E29" s="394"/>
      <c r="F29" s="18">
        <v>5</v>
      </c>
      <c r="G29" s="2">
        <v>12</v>
      </c>
      <c r="H29" s="13">
        <v>5</v>
      </c>
      <c r="I29" s="2">
        <v>12</v>
      </c>
    </row>
    <row r="30" spans="2:9" x14ac:dyDescent="0.35">
      <c r="B30" s="411"/>
      <c r="C30" s="437"/>
      <c r="D30" s="438"/>
      <c r="E30" s="394"/>
      <c r="F30" s="33">
        <v>6</v>
      </c>
      <c r="G30" s="31">
        <v>15</v>
      </c>
      <c r="H30" s="14">
        <v>6</v>
      </c>
      <c r="I30" s="31">
        <v>15</v>
      </c>
    </row>
    <row r="31" spans="2:9" x14ac:dyDescent="0.35">
      <c r="B31" s="411"/>
      <c r="C31" s="437"/>
      <c r="D31" s="438"/>
      <c r="E31" s="394"/>
      <c r="F31" s="33">
        <v>7</v>
      </c>
      <c r="G31" s="31">
        <v>18</v>
      </c>
      <c r="H31" s="14">
        <v>7</v>
      </c>
      <c r="I31" s="31">
        <v>18</v>
      </c>
    </row>
    <row r="32" spans="2:9" x14ac:dyDescent="0.35">
      <c r="B32" s="411"/>
      <c r="C32" s="437"/>
      <c r="D32" s="438"/>
      <c r="E32" s="394"/>
      <c r="F32" s="33">
        <v>8</v>
      </c>
      <c r="G32" s="31">
        <v>21</v>
      </c>
      <c r="H32" s="14">
        <v>8</v>
      </c>
      <c r="I32" s="31">
        <v>21</v>
      </c>
    </row>
    <row r="33" spans="2:9" x14ac:dyDescent="0.35">
      <c r="B33" s="411"/>
      <c r="C33" s="437"/>
      <c r="D33" s="438"/>
      <c r="E33" s="394"/>
      <c r="F33" s="33">
        <v>9</v>
      </c>
      <c r="G33" s="31">
        <v>24</v>
      </c>
      <c r="H33" s="14">
        <v>9</v>
      </c>
      <c r="I33" s="31">
        <v>24</v>
      </c>
    </row>
    <row r="34" spans="2:9" x14ac:dyDescent="0.35">
      <c r="B34" s="411"/>
      <c r="C34" s="437"/>
      <c r="D34" s="438"/>
      <c r="E34" s="394"/>
      <c r="F34" s="33">
        <v>10</v>
      </c>
      <c r="G34" s="31">
        <v>25</v>
      </c>
      <c r="H34" s="14">
        <v>10</v>
      </c>
      <c r="I34" s="31">
        <v>25</v>
      </c>
    </row>
    <row r="35" spans="2:9" x14ac:dyDescent="0.35">
      <c r="B35" s="411"/>
      <c r="C35" s="437"/>
      <c r="D35" s="438"/>
      <c r="E35" s="394"/>
      <c r="F35" s="33">
        <v>11</v>
      </c>
      <c r="G35" s="31">
        <v>26</v>
      </c>
      <c r="H35" s="14">
        <v>11</v>
      </c>
      <c r="I35" s="31">
        <v>26</v>
      </c>
    </row>
    <row r="36" spans="2:9" x14ac:dyDescent="0.35">
      <c r="B36" s="411"/>
      <c r="C36" s="437"/>
      <c r="D36" s="438"/>
      <c r="E36" s="394"/>
      <c r="F36" s="33">
        <v>12</v>
      </c>
      <c r="G36" s="31">
        <v>27</v>
      </c>
      <c r="H36" s="14">
        <v>12</v>
      </c>
      <c r="I36" s="31">
        <v>27</v>
      </c>
    </row>
    <row r="37" spans="2:9" x14ac:dyDescent="0.35">
      <c r="B37" s="411"/>
      <c r="C37" s="437"/>
      <c r="D37" s="438"/>
      <c r="E37" s="394"/>
      <c r="F37" s="33">
        <v>13</v>
      </c>
      <c r="G37" s="31">
        <v>28</v>
      </c>
      <c r="H37" s="14">
        <v>13</v>
      </c>
      <c r="I37" s="31">
        <v>28</v>
      </c>
    </row>
    <row r="38" spans="2:9" x14ac:dyDescent="0.35">
      <c r="B38" s="411"/>
      <c r="C38" s="437"/>
      <c r="D38" s="438"/>
      <c r="E38" s="394"/>
      <c r="F38" s="33">
        <v>14</v>
      </c>
      <c r="G38" s="31">
        <v>29</v>
      </c>
      <c r="H38" s="14">
        <v>14</v>
      </c>
      <c r="I38" s="31">
        <v>29</v>
      </c>
    </row>
    <row r="39" spans="2:9" x14ac:dyDescent="0.35">
      <c r="B39" s="411"/>
      <c r="C39" s="437"/>
      <c r="D39" s="438"/>
      <c r="E39" s="395"/>
      <c r="F39" s="33">
        <v>15</v>
      </c>
      <c r="G39" s="31">
        <v>30</v>
      </c>
      <c r="H39" s="14">
        <v>15</v>
      </c>
      <c r="I39" s="31">
        <v>30</v>
      </c>
    </row>
    <row r="40" spans="2:9" ht="146.1" customHeight="1" thickBot="1" x14ac:dyDescent="0.4">
      <c r="B40" s="411"/>
      <c r="C40" s="439"/>
      <c r="D40" s="440"/>
      <c r="E40" s="20" t="s">
        <v>130</v>
      </c>
      <c r="F40" s="427"/>
      <c r="G40" s="428"/>
      <c r="H40" s="429"/>
      <c r="I40" s="430"/>
    </row>
    <row r="41" spans="2:9" ht="14.55" customHeight="1" x14ac:dyDescent="0.35">
      <c r="B41" s="411"/>
      <c r="C41" s="413" t="s">
        <v>131</v>
      </c>
      <c r="D41" s="414"/>
      <c r="E41" s="431" t="s">
        <v>132</v>
      </c>
      <c r="F41" s="17">
        <v>0</v>
      </c>
      <c r="G41" s="9">
        <v>1</v>
      </c>
      <c r="H41" s="17">
        <v>0</v>
      </c>
      <c r="I41" s="9">
        <v>1</v>
      </c>
    </row>
    <row r="42" spans="2:9" x14ac:dyDescent="0.35">
      <c r="B42" s="411"/>
      <c r="C42" s="413"/>
      <c r="D42" s="414"/>
      <c r="E42" s="432"/>
      <c r="F42" s="18">
        <v>20</v>
      </c>
      <c r="G42" s="2">
        <v>5</v>
      </c>
      <c r="H42" s="18">
        <v>25</v>
      </c>
      <c r="I42" s="2">
        <v>3</v>
      </c>
    </row>
    <row r="43" spans="2:9" x14ac:dyDescent="0.35">
      <c r="B43" s="411"/>
      <c r="C43" s="413"/>
      <c r="D43" s="414"/>
      <c r="E43" s="432"/>
      <c r="F43" s="18">
        <v>25</v>
      </c>
      <c r="G43" s="2">
        <v>10</v>
      </c>
      <c r="H43" s="18">
        <v>30</v>
      </c>
      <c r="I43" s="2">
        <v>6</v>
      </c>
    </row>
    <row r="44" spans="2:9" x14ac:dyDescent="0.35">
      <c r="B44" s="411"/>
      <c r="C44" s="413"/>
      <c r="D44" s="414"/>
      <c r="E44" s="432"/>
      <c r="F44" s="18">
        <v>30</v>
      </c>
      <c r="G44" s="2">
        <v>15</v>
      </c>
      <c r="H44" s="18">
        <v>35</v>
      </c>
      <c r="I44" s="2">
        <v>9</v>
      </c>
    </row>
    <row r="45" spans="2:9" x14ac:dyDescent="0.35">
      <c r="B45" s="411"/>
      <c r="C45" s="413"/>
      <c r="D45" s="414"/>
      <c r="E45" s="432"/>
      <c r="F45" s="18">
        <v>35</v>
      </c>
      <c r="G45" s="2">
        <v>20</v>
      </c>
      <c r="H45" s="18">
        <v>40</v>
      </c>
      <c r="I45" s="2">
        <v>12</v>
      </c>
    </row>
    <row r="46" spans="2:9" x14ac:dyDescent="0.35">
      <c r="B46" s="411"/>
      <c r="C46" s="413"/>
      <c r="D46" s="414"/>
      <c r="E46" s="432"/>
      <c r="F46" s="12"/>
      <c r="G46" s="4"/>
      <c r="H46" s="18">
        <v>45</v>
      </c>
      <c r="I46" s="2">
        <v>15</v>
      </c>
    </row>
    <row r="47" spans="2:9" x14ac:dyDescent="0.35">
      <c r="B47" s="411"/>
      <c r="C47" s="413"/>
      <c r="D47" s="414"/>
      <c r="E47" s="432"/>
      <c r="F47" s="12"/>
      <c r="G47" s="4"/>
      <c r="H47" s="18">
        <v>50</v>
      </c>
      <c r="I47" s="2">
        <v>18</v>
      </c>
    </row>
    <row r="48" spans="2:9" x14ac:dyDescent="0.35">
      <c r="B48" s="411"/>
      <c r="C48" s="413"/>
      <c r="D48" s="414"/>
      <c r="E48" s="433"/>
      <c r="F48" s="12"/>
      <c r="G48" s="4"/>
      <c r="H48" s="18">
        <v>55</v>
      </c>
      <c r="I48" s="2">
        <v>20</v>
      </c>
    </row>
    <row r="49" spans="2:9" ht="57.6" customHeight="1" thickBot="1" x14ac:dyDescent="0.4">
      <c r="B49" s="412"/>
      <c r="C49" s="413"/>
      <c r="D49" s="414"/>
      <c r="E49" s="21" t="s">
        <v>133</v>
      </c>
      <c r="F49" s="396"/>
      <c r="G49" s="397"/>
      <c r="H49" s="396"/>
      <c r="I49" s="397"/>
    </row>
    <row r="50" spans="2:9" ht="21" thickBot="1" x14ac:dyDescent="0.4">
      <c r="B50" s="398" t="s">
        <v>134</v>
      </c>
      <c r="C50" s="399"/>
      <c r="D50" s="400"/>
      <c r="E50" s="23" t="s">
        <v>135</v>
      </c>
      <c r="F50" s="404" t="s">
        <v>69</v>
      </c>
      <c r="G50" s="405"/>
      <c r="H50" s="404" t="s">
        <v>84</v>
      </c>
      <c r="I50" s="405"/>
    </row>
    <row r="51" spans="2:9" ht="21" thickBot="1" x14ac:dyDescent="0.4">
      <c r="B51" s="401"/>
      <c r="C51" s="402"/>
      <c r="D51" s="403"/>
      <c r="E51" s="22" t="s">
        <v>134</v>
      </c>
      <c r="F51" s="406" t="s">
        <v>38</v>
      </c>
      <c r="G51" s="407"/>
      <c r="H51" s="407"/>
      <c r="I51" s="407"/>
    </row>
    <row r="52" spans="2:9" x14ac:dyDescent="0.35">
      <c r="B52" s="381"/>
      <c r="C52" s="382"/>
      <c r="D52" s="382"/>
      <c r="E52" s="382"/>
      <c r="F52" s="382"/>
      <c r="G52" s="382"/>
      <c r="H52" s="382"/>
      <c r="I52" s="382"/>
    </row>
    <row r="53" spans="2:9" ht="21" thickBot="1" x14ac:dyDescent="0.4">
      <c r="B53" s="383"/>
      <c r="C53" s="384"/>
      <c r="D53" s="384"/>
      <c r="E53" s="384"/>
      <c r="F53" s="384"/>
      <c r="G53" s="384"/>
      <c r="H53" s="384"/>
      <c r="I53" s="384"/>
    </row>
    <row r="54" spans="2:9" ht="21" thickBot="1" x14ac:dyDescent="0.4">
      <c r="B54" s="385" t="s">
        <v>136</v>
      </c>
      <c r="C54" s="386"/>
      <c r="D54" s="386"/>
      <c r="E54" s="386"/>
      <c r="F54" s="386"/>
      <c r="G54" s="386"/>
      <c r="H54" s="386"/>
      <c r="I54" s="386"/>
    </row>
    <row r="55" spans="2:9" ht="21" thickBot="1" x14ac:dyDescent="0.4">
      <c r="B55" s="24" t="s">
        <v>120</v>
      </c>
      <c r="C55" s="387" t="s">
        <v>137</v>
      </c>
      <c r="D55" s="388"/>
      <c r="E55" s="389"/>
      <c r="F55" s="390" t="s">
        <v>138</v>
      </c>
      <c r="G55" s="390"/>
      <c r="H55" s="390"/>
      <c r="I55" s="390"/>
    </row>
    <row r="56" spans="2:9" ht="200.55" customHeight="1" thickBot="1" x14ac:dyDescent="0.4">
      <c r="B56" s="25" t="s">
        <v>139</v>
      </c>
      <c r="C56" s="372" t="s">
        <v>140</v>
      </c>
      <c r="D56" s="391"/>
      <c r="E56" s="392"/>
      <c r="F56" s="375" t="s">
        <v>141</v>
      </c>
      <c r="G56" s="376"/>
      <c r="H56" s="376"/>
      <c r="I56" s="376"/>
    </row>
    <row r="57" spans="2:9" ht="208.5" customHeight="1" thickBot="1" x14ac:dyDescent="0.4">
      <c r="B57" s="26" t="s">
        <v>142</v>
      </c>
      <c r="C57" s="367" t="s">
        <v>143</v>
      </c>
      <c r="D57" s="368"/>
      <c r="E57" s="369"/>
      <c r="F57" s="370" t="s">
        <v>144</v>
      </c>
      <c r="G57" s="371"/>
      <c r="H57" s="371"/>
      <c r="I57" s="371"/>
    </row>
    <row r="58" spans="2:9" ht="248.55" customHeight="1" thickBot="1" x14ac:dyDescent="0.4">
      <c r="B58" s="25" t="s">
        <v>145</v>
      </c>
      <c r="C58" s="372" t="s">
        <v>146</v>
      </c>
      <c r="D58" s="373"/>
      <c r="E58" s="374"/>
      <c r="F58" s="375" t="s">
        <v>147</v>
      </c>
      <c r="G58" s="376"/>
      <c r="H58" s="376"/>
      <c r="I58" s="376"/>
    </row>
    <row r="59" spans="2:9" ht="91.5" customHeight="1" thickBot="1" x14ac:dyDescent="0.4">
      <c r="B59" s="27" t="s">
        <v>148</v>
      </c>
      <c r="C59" s="377" t="s">
        <v>149</v>
      </c>
      <c r="D59" s="378"/>
      <c r="E59" s="379"/>
      <c r="F59" s="380" t="s">
        <v>150</v>
      </c>
      <c r="G59" s="376"/>
      <c r="H59" s="376"/>
      <c r="I59" s="376"/>
    </row>
    <row r="70" ht="14.55" customHeight="1" x14ac:dyDescent="0.35"/>
    <row r="73" ht="14.55" customHeight="1" x14ac:dyDescent="0.35"/>
    <row r="84" ht="13.05" customHeight="1" x14ac:dyDescent="0.35"/>
    <row r="105" ht="14.55" customHeight="1" x14ac:dyDescent="0.35"/>
  </sheetData>
  <mergeCells count="35">
    <mergeCell ref="F2:G2"/>
    <mergeCell ref="H2:I2"/>
    <mergeCell ref="B4:B49"/>
    <mergeCell ref="C4:D23"/>
    <mergeCell ref="E4:E8"/>
    <mergeCell ref="E9:E13"/>
    <mergeCell ref="E14:E18"/>
    <mergeCell ref="B2:B3"/>
    <mergeCell ref="C2:D3"/>
    <mergeCell ref="E2:E3"/>
    <mergeCell ref="F40:G40"/>
    <mergeCell ref="H40:I40"/>
    <mergeCell ref="C41:D49"/>
    <mergeCell ref="E41:E48"/>
    <mergeCell ref="E19:E23"/>
    <mergeCell ref="C24:D40"/>
    <mergeCell ref="E24:E39"/>
    <mergeCell ref="F49:G49"/>
    <mergeCell ref="H49:I49"/>
    <mergeCell ref="B50:D51"/>
    <mergeCell ref="F50:G50"/>
    <mergeCell ref="H50:I50"/>
    <mergeCell ref="F51:I51"/>
    <mergeCell ref="B52:I53"/>
    <mergeCell ref="B54:I54"/>
    <mergeCell ref="C55:E55"/>
    <mergeCell ref="F55:I55"/>
    <mergeCell ref="C56:E56"/>
    <mergeCell ref="F56:I56"/>
    <mergeCell ref="C57:E57"/>
    <mergeCell ref="F57:I57"/>
    <mergeCell ref="C58:E58"/>
    <mergeCell ref="F58:I58"/>
    <mergeCell ref="C59:E59"/>
    <mergeCell ref="F59:I5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41623-78A2-467F-816A-751A775DAB97}">
  <sheetPr>
    <tabColor theme="7" tint="0.59999389629810485"/>
  </sheetPr>
  <dimension ref="A1:AF232"/>
  <sheetViews>
    <sheetView topLeftCell="A47" zoomScale="55" zoomScaleNormal="55" zoomScaleSheetLayoutView="40" workbookViewId="0">
      <selection activeCell="E53" sqref="E53"/>
    </sheetView>
  </sheetViews>
  <sheetFormatPr defaultRowHeight="20.399999999999999" x14ac:dyDescent="0.35"/>
  <cols>
    <col min="1" max="1" width="33.86328125" customWidth="1"/>
    <col min="2" max="2" width="34.73046875" customWidth="1"/>
    <col min="3" max="4" width="33.86328125" customWidth="1"/>
    <col min="5" max="6" width="33.86328125" style="335" customWidth="1"/>
    <col min="7" max="7" width="13.19921875" customWidth="1"/>
    <col min="8" max="8" width="12.53125" customWidth="1"/>
    <col min="9" max="9" width="18.1328125" style="1" customWidth="1"/>
    <col min="10" max="10" width="8.53125" style="1" customWidth="1"/>
    <col min="14" max="14" width="39.19921875" customWidth="1"/>
    <col min="15" max="15" width="31.19921875" customWidth="1"/>
    <col min="16" max="19" width="20.53125" style="37" customWidth="1"/>
    <col min="31" max="31" width="29.6640625" customWidth="1"/>
  </cols>
  <sheetData>
    <row r="1" spans="1:32" ht="24" customHeight="1" x14ac:dyDescent="0.4">
      <c r="A1" s="169" t="s">
        <v>330</v>
      </c>
      <c r="B1" s="361" t="s">
        <v>349</v>
      </c>
      <c r="C1" s="362" t="s">
        <v>343</v>
      </c>
      <c r="D1" s="363" t="s">
        <v>344</v>
      </c>
      <c r="E1" s="331"/>
      <c r="F1" s="331"/>
      <c r="G1" s="64"/>
      <c r="H1" s="64"/>
      <c r="I1" s="74"/>
      <c r="J1" s="74"/>
      <c r="K1" s="64"/>
      <c r="L1" s="64"/>
      <c r="M1" s="64"/>
      <c r="N1" s="64"/>
      <c r="O1" s="64"/>
      <c r="P1" s="127"/>
      <c r="Q1" s="127"/>
      <c r="R1" s="127"/>
      <c r="S1" s="127"/>
      <c r="T1" s="64"/>
      <c r="U1" s="64"/>
      <c r="V1" s="64"/>
      <c r="W1" s="64"/>
      <c r="X1" s="64"/>
      <c r="Y1" s="64"/>
      <c r="Z1" s="64"/>
      <c r="AA1" s="64"/>
      <c r="AB1" s="64"/>
      <c r="AC1" s="64"/>
      <c r="AD1" s="64"/>
      <c r="AE1" s="64"/>
      <c r="AF1" s="64"/>
    </row>
    <row r="2" spans="1:32" s="171" customFormat="1" ht="22.8" x14ac:dyDescent="0.4">
      <c r="A2" s="167" t="s">
        <v>332</v>
      </c>
      <c r="B2" s="35"/>
      <c r="C2" s="35"/>
      <c r="D2" s="35"/>
      <c r="E2" s="331"/>
      <c r="F2" s="331"/>
      <c r="G2" s="134"/>
      <c r="H2" s="134"/>
      <c r="I2" s="127"/>
      <c r="J2" s="127"/>
      <c r="K2" s="134"/>
      <c r="L2" s="134"/>
      <c r="M2" s="134"/>
      <c r="N2" s="134"/>
      <c r="O2" s="134"/>
      <c r="P2" s="134"/>
      <c r="Q2" s="134"/>
      <c r="R2" s="134"/>
      <c r="S2" s="134"/>
      <c r="T2" s="134"/>
      <c r="U2" s="134"/>
      <c r="V2" s="134"/>
      <c r="W2" s="134"/>
      <c r="X2" s="134"/>
      <c r="Y2" s="134"/>
      <c r="Z2" s="134"/>
      <c r="AA2" s="134"/>
      <c r="AB2" s="134"/>
      <c r="AC2" s="134"/>
      <c r="AD2" s="134"/>
      <c r="AE2" s="134"/>
      <c r="AF2" s="134"/>
    </row>
    <row r="3" spans="1:32" s="171" customFormat="1" ht="40.5" customHeight="1" x14ac:dyDescent="0.4">
      <c r="A3" s="93" t="s">
        <v>151</v>
      </c>
      <c r="B3" s="35"/>
      <c r="C3" s="35"/>
      <c r="D3" s="35"/>
      <c r="E3" s="331"/>
      <c r="F3" s="331"/>
      <c r="G3" s="134"/>
      <c r="H3" s="134"/>
      <c r="I3" s="127"/>
      <c r="J3" s="127"/>
      <c r="K3" s="134"/>
      <c r="L3" s="134"/>
      <c r="M3" s="134"/>
      <c r="N3" s="134"/>
      <c r="O3" s="134"/>
      <c r="P3" s="134"/>
      <c r="Q3" s="134"/>
      <c r="R3" s="134"/>
      <c r="S3" s="134"/>
      <c r="T3" s="134"/>
      <c r="U3" s="134"/>
      <c r="V3" s="134"/>
      <c r="W3" s="134"/>
      <c r="X3" s="134"/>
      <c r="Y3" s="134"/>
      <c r="Z3" s="134"/>
      <c r="AA3" s="134"/>
      <c r="AB3" s="134"/>
      <c r="AC3" s="134"/>
      <c r="AD3" s="134"/>
      <c r="AE3" s="134"/>
      <c r="AF3" s="134"/>
    </row>
    <row r="4" spans="1:32" s="171" customFormat="1" ht="21" x14ac:dyDescent="0.4">
      <c r="A4" s="318" t="s">
        <v>152</v>
      </c>
      <c r="B4" s="35"/>
      <c r="C4" s="35"/>
      <c r="D4" s="168"/>
      <c r="E4" s="332"/>
      <c r="F4" s="332"/>
      <c r="G4" s="134"/>
      <c r="H4" s="134"/>
      <c r="I4" s="127"/>
      <c r="J4" s="127"/>
      <c r="K4" s="134"/>
      <c r="L4" s="134"/>
      <c r="M4" s="134"/>
      <c r="N4" s="134"/>
      <c r="O4" s="134"/>
      <c r="P4" s="127"/>
      <c r="Q4" s="127"/>
      <c r="R4" s="127"/>
      <c r="S4" s="127"/>
      <c r="T4" s="134"/>
      <c r="U4" s="134"/>
      <c r="V4" s="134"/>
      <c r="W4" s="134"/>
      <c r="X4" s="134"/>
      <c r="Y4" s="134"/>
      <c r="Z4" s="134"/>
      <c r="AA4" s="134"/>
      <c r="AB4" s="134"/>
      <c r="AC4" s="134"/>
      <c r="AD4" s="134"/>
      <c r="AE4" s="134"/>
      <c r="AF4" s="134"/>
    </row>
    <row r="5" spans="1:32" s="171" customFormat="1" ht="63" x14ac:dyDescent="0.4">
      <c r="A5" s="128" t="s">
        <v>324</v>
      </c>
      <c r="B5" s="122" t="s">
        <v>154</v>
      </c>
      <c r="C5" s="128" t="s">
        <v>326</v>
      </c>
      <c r="D5" s="329" t="s">
        <v>153</v>
      </c>
      <c r="E5" s="333"/>
      <c r="F5" s="333"/>
      <c r="G5" s="134"/>
      <c r="H5" s="134"/>
      <c r="I5" s="127"/>
      <c r="J5" s="127"/>
      <c r="K5" s="134"/>
      <c r="L5" s="134"/>
      <c r="M5" s="134"/>
      <c r="N5" s="134"/>
      <c r="O5" s="134"/>
      <c r="P5" s="127"/>
      <c r="Q5" s="127"/>
      <c r="R5" s="127"/>
      <c r="S5" s="127"/>
      <c r="T5" s="127"/>
      <c r="U5" s="134"/>
      <c r="V5" s="134"/>
      <c r="W5" s="134"/>
      <c r="X5" s="134"/>
      <c r="Y5" s="134"/>
      <c r="Z5" s="134"/>
      <c r="AA5" s="134"/>
      <c r="AB5" s="134"/>
      <c r="AC5" s="134"/>
      <c r="AD5" s="134"/>
      <c r="AE5" s="134"/>
      <c r="AF5" s="134"/>
    </row>
    <row r="6" spans="1:32" s="171" customFormat="1" ht="40.799999999999997" x14ac:dyDescent="0.35">
      <c r="A6" s="129"/>
      <c r="B6" s="144" t="s">
        <v>155</v>
      </c>
      <c r="C6" s="125"/>
      <c r="D6" s="146">
        <v>0</v>
      </c>
      <c r="E6" s="333"/>
      <c r="F6" s="333"/>
      <c r="G6" s="134"/>
      <c r="H6" s="134"/>
      <c r="I6" s="127"/>
      <c r="J6" s="127"/>
      <c r="K6" s="134"/>
      <c r="L6" s="134"/>
      <c r="M6" s="134"/>
      <c r="N6" s="134"/>
      <c r="O6" s="134"/>
      <c r="P6" s="127"/>
      <c r="Q6" s="127"/>
      <c r="R6" s="127"/>
      <c r="S6" s="127"/>
      <c r="T6" s="127"/>
      <c r="U6" s="134"/>
      <c r="V6" s="134"/>
      <c r="W6" s="134"/>
      <c r="X6" s="134"/>
      <c r="Y6" s="134"/>
      <c r="Z6" s="134"/>
      <c r="AA6" s="134"/>
      <c r="AB6" s="134"/>
      <c r="AC6" s="134"/>
      <c r="AD6" s="134"/>
      <c r="AE6" s="134"/>
      <c r="AF6" s="134"/>
    </row>
    <row r="7" spans="1:32" s="171" customFormat="1" x14ac:dyDescent="0.35">
      <c r="A7" s="129"/>
      <c r="B7" s="144" t="s">
        <v>156</v>
      </c>
      <c r="C7" s="125"/>
      <c r="D7" s="146">
        <v>1.5</v>
      </c>
      <c r="E7" s="333"/>
      <c r="F7" s="333"/>
      <c r="G7" s="134"/>
      <c r="H7" s="134"/>
      <c r="I7" s="127"/>
      <c r="J7" s="127"/>
      <c r="K7" s="134"/>
      <c r="L7" s="134"/>
      <c r="M7" s="134"/>
      <c r="N7" s="134"/>
      <c r="O7" s="134"/>
      <c r="P7" s="127"/>
      <c r="Q7" s="127"/>
      <c r="R7" s="127"/>
      <c r="S7" s="127"/>
      <c r="T7" s="127"/>
      <c r="U7" s="134"/>
      <c r="V7" s="134"/>
      <c r="W7" s="134"/>
      <c r="X7" s="134"/>
      <c r="Y7" s="134"/>
      <c r="Z7" s="134"/>
      <c r="AA7" s="134"/>
      <c r="AB7" s="134"/>
      <c r="AC7" s="134"/>
      <c r="AD7" s="134"/>
      <c r="AE7" s="134"/>
      <c r="AF7" s="134"/>
    </row>
    <row r="8" spans="1:32" s="183" customFormat="1" ht="40.049999999999997" customHeight="1" x14ac:dyDescent="0.35">
      <c r="A8" s="130"/>
      <c r="B8" s="145" t="s">
        <v>157</v>
      </c>
      <c r="C8" s="125"/>
      <c r="D8" s="147">
        <v>3</v>
      </c>
      <c r="E8" s="333"/>
      <c r="F8" s="333"/>
      <c r="G8" s="135"/>
      <c r="H8" s="135"/>
      <c r="I8" s="74"/>
      <c r="J8" s="74"/>
      <c r="K8" s="135"/>
      <c r="L8" s="135"/>
      <c r="M8" s="135"/>
      <c r="N8" s="135"/>
      <c r="O8" s="135"/>
      <c r="P8" s="74"/>
      <c r="Q8" s="74"/>
      <c r="R8" s="74"/>
      <c r="S8" s="74"/>
      <c r="T8" s="135"/>
      <c r="U8" s="135"/>
      <c r="V8" s="135"/>
      <c r="W8" s="135"/>
      <c r="X8" s="135"/>
      <c r="Y8" s="135"/>
      <c r="Z8" s="135"/>
      <c r="AA8" s="135"/>
      <c r="AB8" s="135"/>
      <c r="AC8" s="135"/>
      <c r="AD8" s="135"/>
      <c r="AE8" s="135"/>
      <c r="AF8" s="135"/>
    </row>
    <row r="9" spans="1:32" s="171" customFormat="1" ht="66" customHeight="1" x14ac:dyDescent="0.35">
      <c r="A9" s="257" t="str">
        <f>IF(A6="x", $D6, IF(A7="x", $D7, IF(A8="x", $D8, "-")))</f>
        <v>-</v>
      </c>
      <c r="B9" s="272" t="s">
        <v>158</v>
      </c>
      <c r="C9" s="257" t="str">
        <f>IF(C6="x", $D6, IF(C7="x", $D7, IF(C8="x", $D8, "-")))</f>
        <v>-</v>
      </c>
      <c r="D9" s="308" t="s">
        <v>158</v>
      </c>
      <c r="E9" s="333"/>
      <c r="F9" s="333"/>
      <c r="G9" s="134"/>
      <c r="H9" s="134"/>
      <c r="I9" s="127"/>
      <c r="J9" s="127"/>
      <c r="K9" s="134"/>
      <c r="L9" s="134"/>
      <c r="M9" s="134"/>
      <c r="N9" s="134"/>
      <c r="O9" s="134"/>
      <c r="P9" s="127"/>
      <c r="Q9" s="127"/>
      <c r="R9" s="127"/>
      <c r="S9" s="127"/>
      <c r="T9" s="127"/>
      <c r="U9" s="134"/>
      <c r="V9" s="134"/>
      <c r="W9" s="134"/>
      <c r="X9" s="134"/>
      <c r="Y9" s="134"/>
      <c r="Z9" s="134"/>
      <c r="AA9" s="134"/>
      <c r="AB9" s="134"/>
      <c r="AC9" s="134"/>
      <c r="AD9" s="134"/>
      <c r="AE9" s="134"/>
      <c r="AF9" s="134"/>
    </row>
    <row r="10" spans="1:32" s="171" customFormat="1" ht="21" x14ac:dyDescent="0.4">
      <c r="A10" s="317" t="s">
        <v>159</v>
      </c>
      <c r="B10" s="216"/>
      <c r="C10" s="219"/>
      <c r="D10" s="216"/>
      <c r="E10" s="334"/>
      <c r="F10" s="334"/>
      <c r="G10" s="134"/>
      <c r="H10" s="134"/>
      <c r="I10" s="127"/>
      <c r="J10" s="127"/>
      <c r="K10" s="134"/>
      <c r="L10" s="134"/>
      <c r="M10" s="134"/>
      <c r="N10" s="134"/>
      <c r="O10" s="134"/>
      <c r="P10" s="127"/>
      <c r="Q10" s="127"/>
      <c r="R10" s="127"/>
      <c r="S10" s="127"/>
      <c r="T10" s="127"/>
      <c r="U10" s="134"/>
      <c r="V10" s="134"/>
      <c r="W10" s="134"/>
      <c r="X10" s="134"/>
      <c r="Y10" s="134"/>
      <c r="Z10" s="134"/>
      <c r="AA10" s="134"/>
      <c r="AB10" s="134"/>
      <c r="AC10" s="134"/>
      <c r="AD10" s="134"/>
      <c r="AE10" s="134"/>
      <c r="AF10" s="134"/>
    </row>
    <row r="11" spans="1:32" s="171" customFormat="1" ht="63" x14ac:dyDescent="0.4">
      <c r="A11" s="128" t="s">
        <v>323</v>
      </c>
      <c r="B11" s="122" t="s">
        <v>154</v>
      </c>
      <c r="C11" s="123" t="s">
        <v>329</v>
      </c>
      <c r="D11" s="123" t="s">
        <v>153</v>
      </c>
      <c r="E11" s="134"/>
      <c r="F11" s="134"/>
      <c r="G11" s="127"/>
      <c r="H11" s="127"/>
      <c r="I11" s="134"/>
      <c r="J11" s="134"/>
      <c r="K11" s="134"/>
      <c r="L11" s="134"/>
      <c r="M11" s="134"/>
      <c r="N11" s="127"/>
      <c r="O11" s="127"/>
      <c r="P11" s="127"/>
      <c r="Q11" s="127"/>
      <c r="R11" s="134"/>
      <c r="S11" s="134"/>
      <c r="T11" s="134"/>
      <c r="U11" s="134"/>
      <c r="V11" s="134"/>
      <c r="W11" s="134"/>
      <c r="X11" s="134"/>
      <c r="Y11" s="134"/>
      <c r="Z11" s="134"/>
      <c r="AA11" s="134"/>
      <c r="AB11" s="134"/>
      <c r="AC11" s="134"/>
      <c r="AD11" s="134"/>
    </row>
    <row r="12" spans="1:32" s="37" customFormat="1" ht="40.799999999999997" x14ac:dyDescent="0.35">
      <c r="A12" s="129"/>
      <c r="B12" s="144" t="s">
        <v>155</v>
      </c>
      <c r="C12" s="120"/>
      <c r="D12" s="146">
        <v>0</v>
      </c>
      <c r="E12" s="142"/>
      <c r="F12" s="142"/>
      <c r="G12" s="142"/>
      <c r="H12" s="142"/>
      <c r="I12" s="142"/>
      <c r="J12" s="142"/>
      <c r="K12" s="142"/>
      <c r="L12" s="142"/>
      <c r="M12" s="143"/>
      <c r="N12" s="127"/>
      <c r="O12" s="127"/>
      <c r="P12" s="127"/>
      <c r="Q12" s="127"/>
      <c r="R12" s="134"/>
      <c r="S12" s="134"/>
      <c r="T12" s="134"/>
      <c r="U12" s="134"/>
      <c r="V12" s="134"/>
      <c r="W12" s="134"/>
      <c r="X12" s="134"/>
      <c r="Y12" s="134"/>
      <c r="Z12" s="134"/>
      <c r="AA12" s="134"/>
      <c r="AB12" s="134"/>
      <c r="AC12" s="134"/>
      <c r="AD12" s="127"/>
    </row>
    <row r="13" spans="1:32" s="37" customFormat="1" ht="21" x14ac:dyDescent="0.35">
      <c r="A13" s="129"/>
      <c r="B13" s="144" t="s">
        <v>156</v>
      </c>
      <c r="C13" s="120"/>
      <c r="D13" s="146">
        <v>1.5</v>
      </c>
      <c r="E13" s="142"/>
      <c r="F13" s="142"/>
      <c r="G13" s="142"/>
      <c r="H13" s="142"/>
      <c r="I13" s="142"/>
      <c r="J13" s="142"/>
      <c r="K13" s="142"/>
      <c r="L13" s="142"/>
      <c r="M13" s="143"/>
      <c r="N13" s="127"/>
      <c r="O13" s="127"/>
      <c r="P13" s="127"/>
      <c r="Q13" s="127"/>
      <c r="R13" s="134"/>
      <c r="S13" s="134"/>
      <c r="T13" s="134"/>
      <c r="U13" s="134"/>
      <c r="V13" s="134"/>
      <c r="W13" s="134"/>
      <c r="X13" s="134"/>
      <c r="Y13" s="134"/>
      <c r="Z13" s="134"/>
      <c r="AA13" s="134"/>
      <c r="AB13" s="134"/>
      <c r="AC13" s="134"/>
      <c r="AD13" s="127"/>
    </row>
    <row r="14" spans="1:32" s="183" customFormat="1" ht="40.049999999999997" customHeight="1" x14ac:dyDescent="0.35">
      <c r="A14" s="130"/>
      <c r="B14" s="145" t="s">
        <v>160</v>
      </c>
      <c r="C14" s="124"/>
      <c r="D14" s="147">
        <v>3</v>
      </c>
      <c r="E14" s="135"/>
      <c r="F14" s="135"/>
      <c r="G14" s="74"/>
      <c r="H14" s="74"/>
      <c r="I14" s="135"/>
      <c r="J14" s="135"/>
      <c r="K14" s="135"/>
      <c r="L14" s="135"/>
      <c r="M14" s="135"/>
      <c r="N14" s="74"/>
      <c r="O14" s="74"/>
      <c r="P14" s="74"/>
      <c r="Q14" s="74"/>
      <c r="R14" s="135"/>
      <c r="S14" s="135"/>
      <c r="T14" s="135"/>
      <c r="U14" s="135"/>
      <c r="V14" s="135"/>
      <c r="W14" s="135"/>
      <c r="X14" s="135"/>
      <c r="Y14" s="135"/>
      <c r="Z14" s="135"/>
      <c r="AA14" s="135"/>
      <c r="AB14" s="135"/>
      <c r="AC14" s="135"/>
      <c r="AD14" s="135"/>
    </row>
    <row r="15" spans="1:32" s="171" customFormat="1" ht="21" x14ac:dyDescent="0.35">
      <c r="A15" s="257" t="str">
        <f>IF(A12="x", $D12, IF(A13="x", $D13, IF(A14="x", $D14, "-")))</f>
        <v>-</v>
      </c>
      <c r="B15" s="272" t="s">
        <v>158</v>
      </c>
      <c r="C15" s="257" t="str">
        <f>IF(C12="x", $D12, IF(C13="x", $D13, IF(C14="x", $D14, "-")))</f>
        <v>-</v>
      </c>
      <c r="D15" s="149" t="s">
        <v>158</v>
      </c>
      <c r="E15" s="134"/>
      <c r="F15" s="134"/>
      <c r="G15" s="127"/>
      <c r="H15" s="127"/>
      <c r="I15" s="134"/>
      <c r="J15" s="134"/>
      <c r="K15" s="134"/>
      <c r="L15" s="134"/>
      <c r="M15" s="134"/>
      <c r="N15" s="127"/>
      <c r="O15" s="127"/>
      <c r="P15" s="127"/>
      <c r="Q15" s="127"/>
      <c r="R15" s="134"/>
      <c r="S15" s="134"/>
      <c r="T15" s="134"/>
      <c r="U15" s="134"/>
      <c r="V15" s="134"/>
      <c r="W15" s="134"/>
      <c r="X15" s="134"/>
      <c r="Y15" s="134"/>
      <c r="Z15" s="134"/>
      <c r="AA15" s="134"/>
      <c r="AB15" s="134"/>
      <c r="AC15" s="134"/>
      <c r="AD15" s="134"/>
    </row>
    <row r="16" spans="1:32" s="171" customFormat="1" ht="40.5" customHeight="1" x14ac:dyDescent="0.4">
      <c r="A16" s="167" t="s">
        <v>335</v>
      </c>
      <c r="B16"/>
      <c r="C16"/>
      <c r="D16"/>
      <c r="E16" s="335"/>
      <c r="F16" s="335"/>
      <c r="G16" s="134"/>
      <c r="H16" s="134"/>
      <c r="I16" s="127"/>
      <c r="J16" s="127"/>
      <c r="K16" s="134"/>
      <c r="L16" s="134"/>
      <c r="M16" s="134"/>
      <c r="N16" s="134"/>
      <c r="O16" s="134"/>
      <c r="P16" s="127"/>
      <c r="Q16" s="127"/>
      <c r="R16" s="127"/>
      <c r="S16" s="127"/>
      <c r="T16" s="134"/>
      <c r="U16" s="134"/>
      <c r="V16" s="134"/>
      <c r="W16" s="134"/>
      <c r="X16" s="134"/>
      <c r="Y16" s="134"/>
      <c r="Z16" s="134"/>
      <c r="AA16" s="134"/>
      <c r="AB16" s="134"/>
      <c r="AC16" s="134"/>
      <c r="AD16" s="134"/>
      <c r="AE16" s="134"/>
      <c r="AF16" s="134"/>
    </row>
    <row r="17" spans="1:32" s="171" customFormat="1" ht="22.8" x14ac:dyDescent="0.4">
      <c r="A17" s="206" t="s">
        <v>161</v>
      </c>
      <c r="B17" s="51"/>
      <c r="C17" s="223"/>
      <c r="D17" s="51"/>
      <c r="E17" s="336"/>
      <c r="F17" s="337"/>
      <c r="G17" s="134"/>
      <c r="H17" s="134"/>
      <c r="I17" s="127"/>
      <c r="J17" s="127"/>
      <c r="K17" s="134"/>
      <c r="L17" s="134"/>
      <c r="M17" s="134"/>
      <c r="N17" s="134"/>
      <c r="O17" s="134"/>
      <c r="P17" s="127"/>
      <c r="Q17" s="127"/>
      <c r="R17" s="127"/>
      <c r="S17" s="127"/>
      <c r="T17" s="134"/>
      <c r="U17" s="134"/>
      <c r="V17" s="134"/>
      <c r="W17" s="134"/>
      <c r="X17" s="134"/>
      <c r="Y17" s="134"/>
      <c r="Z17" s="134"/>
      <c r="AA17" s="134"/>
      <c r="AB17" s="134"/>
      <c r="AC17" s="134"/>
      <c r="AD17" s="134"/>
      <c r="AE17" s="134"/>
      <c r="AF17" s="134"/>
    </row>
    <row r="18" spans="1:32" s="171" customFormat="1" ht="21" x14ac:dyDescent="0.35">
      <c r="A18" s="357" t="s">
        <v>152</v>
      </c>
      <c r="B18" s="176"/>
      <c r="C18" s="177"/>
      <c r="D18" s="170"/>
      <c r="E18" s="333"/>
      <c r="F18" s="338"/>
      <c r="G18" s="134"/>
      <c r="H18" s="134"/>
      <c r="I18" s="127"/>
      <c r="J18" s="127"/>
      <c r="K18" s="134"/>
      <c r="L18" s="134"/>
      <c r="M18" s="134"/>
      <c r="N18" s="134"/>
      <c r="O18" s="134"/>
      <c r="P18" s="127"/>
      <c r="Q18" s="127"/>
      <c r="R18" s="127"/>
      <c r="S18" s="127"/>
      <c r="T18" s="134"/>
      <c r="U18" s="134"/>
      <c r="V18" s="134"/>
      <c r="W18" s="134"/>
      <c r="X18" s="134"/>
      <c r="Y18" s="134"/>
      <c r="Z18" s="134"/>
      <c r="AA18" s="134"/>
      <c r="AB18" s="134"/>
      <c r="AC18" s="134"/>
      <c r="AD18" s="134"/>
      <c r="AE18" s="134"/>
      <c r="AF18" s="134"/>
    </row>
    <row r="19" spans="1:32" s="171" customFormat="1" ht="63" x14ac:dyDescent="0.4">
      <c r="A19" s="128" t="s">
        <v>337</v>
      </c>
      <c r="B19" s="122" t="s">
        <v>154</v>
      </c>
      <c r="C19" s="128" t="s">
        <v>326</v>
      </c>
      <c r="D19" s="329" t="s">
        <v>153</v>
      </c>
      <c r="E19" s="339"/>
      <c r="F19" s="340"/>
      <c r="G19" s="134"/>
      <c r="H19" s="134"/>
      <c r="I19" s="127"/>
      <c r="J19" s="127"/>
      <c r="K19" s="134"/>
      <c r="L19" s="134"/>
      <c r="M19" s="134"/>
      <c r="N19" s="134"/>
      <c r="O19" s="134"/>
      <c r="P19" s="127"/>
      <c r="Q19" s="127"/>
      <c r="R19" s="127"/>
      <c r="S19" s="127"/>
      <c r="T19" s="134"/>
      <c r="U19" s="134"/>
      <c r="V19" s="134"/>
      <c r="W19" s="134"/>
      <c r="X19" s="134"/>
      <c r="Y19" s="134"/>
      <c r="Z19" s="134"/>
      <c r="AA19" s="134"/>
      <c r="AB19" s="134"/>
      <c r="AC19" s="134"/>
      <c r="AD19" s="134"/>
      <c r="AE19" s="134"/>
      <c r="AF19" s="134"/>
    </row>
    <row r="20" spans="1:32" s="171" customFormat="1" ht="26.1" customHeight="1" x14ac:dyDescent="0.35">
      <c r="A20" s="118"/>
      <c r="B20" s="144" t="s">
        <v>163</v>
      </c>
      <c r="C20" s="120"/>
      <c r="D20" s="148">
        <v>0</v>
      </c>
      <c r="E20" s="339"/>
      <c r="F20" s="340"/>
      <c r="G20" s="134"/>
      <c r="H20" s="134"/>
      <c r="I20" s="127"/>
      <c r="J20" s="127"/>
      <c r="K20" s="134"/>
      <c r="L20" s="134"/>
      <c r="M20" s="134"/>
      <c r="N20" s="134"/>
      <c r="O20" s="134"/>
      <c r="P20" s="127"/>
      <c r="Q20" s="127"/>
      <c r="R20" s="127"/>
      <c r="S20" s="127"/>
      <c r="T20" s="134"/>
      <c r="U20" s="134"/>
      <c r="V20" s="134"/>
      <c r="W20" s="134"/>
      <c r="X20" s="134"/>
      <c r="Y20" s="134"/>
      <c r="Z20" s="134"/>
      <c r="AA20" s="134"/>
      <c r="AB20" s="134"/>
      <c r="AC20" s="134"/>
      <c r="AD20" s="134"/>
      <c r="AE20" s="134"/>
      <c r="AF20" s="134"/>
    </row>
    <row r="21" spans="1:32" s="183" customFormat="1" ht="40.049999999999997" customHeight="1" x14ac:dyDescent="0.35">
      <c r="A21" s="119"/>
      <c r="B21" s="145" t="s">
        <v>164</v>
      </c>
      <c r="C21" s="120"/>
      <c r="D21" s="149">
        <v>3</v>
      </c>
      <c r="E21" s="339"/>
      <c r="F21" s="340"/>
      <c r="I21" s="1"/>
      <c r="J21" s="1"/>
      <c r="P21" s="1"/>
      <c r="Q21" s="1"/>
      <c r="R21" s="1"/>
      <c r="S21" s="1"/>
    </row>
    <row r="22" spans="1:32" s="171" customFormat="1" ht="66" customHeight="1" x14ac:dyDescent="0.35">
      <c r="A22" s="253" t="str">
        <f>IF(A20="x", $D20, IF(A21="x", $D21, "-"))</f>
        <v>-</v>
      </c>
      <c r="B22" s="272" t="s">
        <v>158</v>
      </c>
      <c r="C22" s="253" t="str">
        <f>IF(C20="x", $D20, IF(C21="x", $D21, "-"))</f>
        <v>-</v>
      </c>
      <c r="D22" s="308" t="s">
        <v>158</v>
      </c>
      <c r="E22" s="339"/>
      <c r="F22" s="340"/>
      <c r="I22" s="37"/>
      <c r="J22" s="37"/>
      <c r="P22" s="37"/>
      <c r="Q22" s="37"/>
      <c r="R22" s="37"/>
      <c r="S22" s="37"/>
    </row>
    <row r="23" spans="1:32" s="171" customFormat="1" ht="21" x14ac:dyDescent="0.4">
      <c r="A23" s="220" t="s">
        <v>159</v>
      </c>
      <c r="B23" s="227"/>
      <c r="C23" s="224"/>
      <c r="D23" s="216"/>
      <c r="E23" s="334"/>
      <c r="F23" s="341"/>
      <c r="I23" s="37"/>
      <c r="J23" s="37"/>
      <c r="P23" s="37"/>
      <c r="Q23" s="37"/>
      <c r="R23" s="37"/>
      <c r="S23" s="37"/>
    </row>
    <row r="24" spans="1:32" s="171" customFormat="1" x14ac:dyDescent="0.35">
      <c r="A24" s="172" t="s">
        <v>165</v>
      </c>
      <c r="B24" s="173"/>
      <c r="C24" s="174"/>
      <c r="D24" s="176"/>
      <c r="E24" s="339"/>
      <c r="F24" s="340"/>
      <c r="I24" s="37"/>
      <c r="J24" s="37"/>
      <c r="P24" s="37"/>
      <c r="Q24" s="37"/>
      <c r="R24" s="37"/>
      <c r="S24" s="37"/>
    </row>
    <row r="25" spans="1:32" s="171" customFormat="1" ht="22.8" x14ac:dyDescent="0.4">
      <c r="A25" s="165" t="s">
        <v>331</v>
      </c>
      <c r="B25" s="216"/>
      <c r="C25" s="219"/>
      <c r="D25" s="216"/>
      <c r="E25" s="334"/>
      <c r="F25" s="341"/>
      <c r="I25" s="37"/>
      <c r="J25" s="37"/>
      <c r="P25" s="37"/>
      <c r="Q25" s="37"/>
      <c r="R25" s="37"/>
      <c r="S25" s="37"/>
    </row>
    <row r="26" spans="1:32" s="171" customFormat="1" ht="22.8" x14ac:dyDescent="0.35">
      <c r="A26" s="210" t="s">
        <v>166</v>
      </c>
      <c r="B26" s="176"/>
      <c r="C26" s="177"/>
      <c r="D26" s="176"/>
      <c r="E26" s="339"/>
      <c r="F26" s="340"/>
      <c r="I26" s="37"/>
      <c r="J26" s="37"/>
      <c r="P26" s="37"/>
      <c r="Q26" s="37"/>
      <c r="R26" s="37"/>
      <c r="S26" s="37"/>
    </row>
    <row r="27" spans="1:32" s="183" customFormat="1" ht="40.049999999999997" customHeight="1" x14ac:dyDescent="0.35">
      <c r="A27" s="175" t="s">
        <v>152</v>
      </c>
      <c r="B27" s="176"/>
      <c r="C27" s="177"/>
      <c r="D27" s="176"/>
      <c r="E27" s="339"/>
      <c r="F27" s="340"/>
      <c r="I27" s="1"/>
      <c r="J27" s="1"/>
      <c r="P27" s="1"/>
      <c r="Q27" s="1"/>
      <c r="R27" s="1"/>
      <c r="S27" s="1"/>
    </row>
    <row r="28" spans="1:32" s="171" customFormat="1" ht="21" x14ac:dyDescent="0.35">
      <c r="A28" s="172" t="s">
        <v>165</v>
      </c>
      <c r="B28" s="168"/>
      <c r="C28" s="168"/>
      <c r="D28" s="176"/>
      <c r="E28" s="339"/>
      <c r="F28" s="340"/>
      <c r="I28" s="37"/>
      <c r="J28" s="37"/>
      <c r="P28" s="37"/>
      <c r="Q28" s="37"/>
      <c r="R28" s="37"/>
      <c r="S28" s="37"/>
    </row>
    <row r="29" spans="1:32" s="171" customFormat="1" ht="21" x14ac:dyDescent="0.4">
      <c r="A29" s="317" t="s">
        <v>159</v>
      </c>
      <c r="B29" s="227"/>
      <c r="C29" s="224"/>
      <c r="D29" s="222"/>
      <c r="E29" s="342"/>
      <c r="F29" s="337"/>
      <c r="I29" s="37"/>
      <c r="J29" s="37"/>
      <c r="P29" s="37"/>
      <c r="Q29" s="37"/>
      <c r="R29" s="37"/>
      <c r="S29" s="37"/>
    </row>
    <row r="30" spans="1:32" s="183" customFormat="1" ht="40.049999999999997" customHeight="1" x14ac:dyDescent="0.4">
      <c r="A30" s="128" t="s">
        <v>323</v>
      </c>
      <c r="B30" s="122" t="s">
        <v>154</v>
      </c>
      <c r="C30" s="123" t="s">
        <v>328</v>
      </c>
      <c r="D30" s="123" t="s">
        <v>153</v>
      </c>
      <c r="G30" s="1"/>
      <c r="H30" s="1"/>
      <c r="N30" s="1"/>
      <c r="O30" s="1"/>
      <c r="P30" s="1"/>
      <c r="Q30" s="1"/>
    </row>
    <row r="31" spans="1:32" s="171" customFormat="1" ht="66" customHeight="1" x14ac:dyDescent="0.35">
      <c r="A31" s="129"/>
      <c r="B31" s="144" t="s">
        <v>167</v>
      </c>
      <c r="C31" s="120"/>
      <c r="D31" s="146">
        <v>0</v>
      </c>
      <c r="G31" s="37"/>
      <c r="H31" s="37"/>
      <c r="N31" s="37"/>
      <c r="O31" s="37"/>
      <c r="P31" s="37"/>
      <c r="Q31" s="37"/>
    </row>
    <row r="32" spans="1:32" s="171" customFormat="1" ht="40.799999999999997" x14ac:dyDescent="0.35">
      <c r="A32" s="129"/>
      <c r="B32" s="144" t="s">
        <v>168</v>
      </c>
      <c r="C32" s="120"/>
      <c r="D32" s="146">
        <v>1.5</v>
      </c>
      <c r="G32" s="37"/>
      <c r="H32" s="37"/>
      <c r="N32" s="37"/>
      <c r="O32" s="37"/>
      <c r="P32" s="37"/>
      <c r="Q32" s="37"/>
    </row>
    <row r="33" spans="1:19" s="171" customFormat="1" ht="40.799999999999997" x14ac:dyDescent="0.35">
      <c r="A33" s="130"/>
      <c r="B33" s="145" t="s">
        <v>169</v>
      </c>
      <c r="C33" s="124"/>
      <c r="D33" s="147">
        <v>3</v>
      </c>
      <c r="G33" s="37"/>
      <c r="H33" s="37"/>
      <c r="N33" s="37"/>
      <c r="O33" s="37"/>
      <c r="P33" s="37"/>
      <c r="Q33" s="37"/>
    </row>
    <row r="34" spans="1:19" s="171" customFormat="1" ht="21" x14ac:dyDescent="0.35">
      <c r="A34" s="257" t="str">
        <f>IF(A31="x", $D31, IF(A32="x", $D32, IF(A33="x", $D33, "-")))</f>
        <v>-</v>
      </c>
      <c r="B34" s="272" t="s">
        <v>158</v>
      </c>
      <c r="C34" s="257" t="str">
        <f>IF(C31="x", $D31, IF(C32="x", $D32, IF(C33="x", $D33, "-")))</f>
        <v>-</v>
      </c>
      <c r="D34" s="149" t="s">
        <v>158</v>
      </c>
      <c r="G34" s="37"/>
      <c r="H34" s="37"/>
      <c r="N34" s="37"/>
      <c r="O34" s="37"/>
      <c r="P34" s="37"/>
      <c r="Q34" s="37"/>
    </row>
    <row r="35" spans="1:19" s="171" customFormat="1" ht="22.8" x14ac:dyDescent="0.4">
      <c r="A35" s="206" t="s">
        <v>170</v>
      </c>
      <c r="B35" s="216"/>
      <c r="C35" s="219"/>
      <c r="D35" s="51"/>
      <c r="E35" s="334"/>
      <c r="F35" s="341"/>
      <c r="I35" s="37"/>
      <c r="J35" s="37"/>
      <c r="P35" s="37"/>
      <c r="Q35" s="37"/>
      <c r="R35" s="37"/>
      <c r="S35" s="37"/>
    </row>
    <row r="36" spans="1:19" s="183" customFormat="1" ht="40.049999999999997" customHeight="1" x14ac:dyDescent="0.35">
      <c r="A36" s="175" t="s">
        <v>152</v>
      </c>
      <c r="B36" s="176"/>
      <c r="C36" s="177"/>
      <c r="D36" s="176"/>
      <c r="E36" s="339"/>
      <c r="F36" s="340"/>
      <c r="I36" s="1"/>
      <c r="J36" s="1"/>
      <c r="P36" s="1"/>
      <c r="Q36" s="1"/>
      <c r="R36" s="1"/>
      <c r="S36" s="1"/>
    </row>
    <row r="37" spans="1:19" s="171" customFormat="1" ht="21" x14ac:dyDescent="0.35">
      <c r="A37" s="179" t="s">
        <v>165</v>
      </c>
      <c r="B37" s="168"/>
      <c r="C37" s="168"/>
      <c r="D37" s="176"/>
      <c r="E37" s="339"/>
      <c r="F37" s="340"/>
      <c r="I37" s="37"/>
      <c r="J37" s="37"/>
      <c r="P37" s="37"/>
      <c r="Q37" s="37"/>
      <c r="R37" s="37"/>
      <c r="S37" s="37"/>
    </row>
    <row r="38" spans="1:19" s="171" customFormat="1" ht="21" x14ac:dyDescent="0.4">
      <c r="A38" s="317" t="s">
        <v>159</v>
      </c>
      <c r="B38" s="216"/>
      <c r="C38" s="219"/>
      <c r="D38" s="216"/>
      <c r="E38" s="334"/>
      <c r="F38" s="341"/>
      <c r="I38" s="37"/>
      <c r="J38" s="37"/>
      <c r="P38" s="37"/>
      <c r="Q38" s="37"/>
      <c r="R38" s="37"/>
      <c r="S38" s="37"/>
    </row>
    <row r="39" spans="1:19" s="171" customFormat="1" ht="63" x14ac:dyDescent="0.4">
      <c r="A39" s="128" t="s">
        <v>323</v>
      </c>
      <c r="B39" s="122" t="s">
        <v>154</v>
      </c>
      <c r="C39" s="123" t="s">
        <v>328</v>
      </c>
      <c r="D39" s="123" t="s">
        <v>153</v>
      </c>
      <c r="G39" s="37"/>
      <c r="H39" s="37"/>
      <c r="N39" s="37"/>
      <c r="O39" s="37"/>
      <c r="P39" s="37"/>
      <c r="Q39" s="37"/>
    </row>
    <row r="40" spans="1:19" s="171" customFormat="1" ht="40.799999999999997" x14ac:dyDescent="0.35">
      <c r="A40" s="129"/>
      <c r="B40" s="144" t="s">
        <v>171</v>
      </c>
      <c r="C40" s="120"/>
      <c r="D40" s="146">
        <v>0</v>
      </c>
      <c r="G40" s="37"/>
      <c r="H40" s="37"/>
      <c r="N40" s="37"/>
      <c r="O40" s="37"/>
      <c r="P40" s="37"/>
      <c r="Q40" s="37"/>
    </row>
    <row r="41" spans="1:19" s="171" customFormat="1" ht="61.2" x14ac:dyDescent="0.35">
      <c r="A41" s="129"/>
      <c r="B41" s="144" t="s">
        <v>172</v>
      </c>
      <c r="C41" s="120"/>
      <c r="D41" s="146">
        <v>1</v>
      </c>
      <c r="G41" s="37"/>
      <c r="H41" s="37"/>
      <c r="N41" s="37"/>
      <c r="O41" s="37"/>
      <c r="P41" s="37"/>
      <c r="Q41" s="37"/>
    </row>
    <row r="42" spans="1:19" s="171" customFormat="1" ht="40.799999999999997" x14ac:dyDescent="0.35">
      <c r="A42" s="129"/>
      <c r="B42" s="144" t="s">
        <v>173</v>
      </c>
      <c r="C42" s="120"/>
      <c r="D42" s="146">
        <v>2</v>
      </c>
      <c r="G42" s="37"/>
      <c r="H42" s="37"/>
      <c r="N42" s="37"/>
      <c r="O42" s="37"/>
      <c r="P42" s="37"/>
      <c r="Q42" s="37"/>
    </row>
    <row r="43" spans="1:19" s="171" customFormat="1" ht="81.599999999999994" x14ac:dyDescent="0.35">
      <c r="A43" s="130"/>
      <c r="B43" s="145" t="s">
        <v>174</v>
      </c>
      <c r="C43" s="124"/>
      <c r="D43" s="147">
        <v>3</v>
      </c>
      <c r="G43" s="37"/>
      <c r="H43" s="37"/>
      <c r="N43" s="37"/>
      <c r="O43" s="37"/>
      <c r="P43" s="37"/>
      <c r="Q43" s="37"/>
    </row>
    <row r="44" spans="1:19" s="171" customFormat="1" ht="21" x14ac:dyDescent="0.35">
      <c r="A44" s="257" t="str">
        <f>IF(A40="x",$D40,IF(A41="x",$D41,IF(A42="x",$D42,IF(A43="x",$D43,"-"))))</f>
        <v>-</v>
      </c>
      <c r="B44" s="272" t="s">
        <v>158</v>
      </c>
      <c r="C44" s="257" t="str">
        <f>IF(C40="x",$D40,IF(C41="x",$D41,IF(C42="x",$D42,IF(C43="x",$D43,"-"))))</f>
        <v>-</v>
      </c>
      <c r="D44" s="149" t="s">
        <v>158</v>
      </c>
      <c r="G44" s="37"/>
      <c r="H44" s="37"/>
      <c r="N44" s="37"/>
      <c r="O44" s="37"/>
      <c r="P44" s="37"/>
      <c r="Q44" s="37"/>
    </row>
    <row r="45" spans="1:19" s="171" customFormat="1" ht="22.8" x14ac:dyDescent="0.4">
      <c r="A45" s="221" t="s">
        <v>180</v>
      </c>
      <c r="B45" s="216"/>
      <c r="C45" s="219"/>
      <c r="D45" s="216"/>
      <c r="E45" s="334"/>
      <c r="F45" s="341"/>
      <c r="I45" s="37"/>
      <c r="J45" s="37"/>
      <c r="P45" s="37"/>
      <c r="Q45" s="37"/>
      <c r="R45" s="37"/>
      <c r="S45" s="37"/>
    </row>
    <row r="46" spans="1:19" s="183" customFormat="1" ht="21" x14ac:dyDescent="0.35">
      <c r="A46" s="319" t="s">
        <v>152</v>
      </c>
      <c r="B46" s="176"/>
      <c r="C46" s="177"/>
      <c r="D46" s="176"/>
      <c r="E46" s="339"/>
      <c r="F46" s="340"/>
      <c r="I46" s="1"/>
      <c r="J46" s="1"/>
      <c r="P46" s="1"/>
      <c r="Q46" s="1"/>
      <c r="R46" s="1"/>
      <c r="S46" s="1"/>
    </row>
    <row r="47" spans="1:19" s="171" customFormat="1" ht="66" customHeight="1" x14ac:dyDescent="0.4">
      <c r="A47" s="128" t="s">
        <v>324</v>
      </c>
      <c r="B47" s="122" t="s">
        <v>154</v>
      </c>
      <c r="C47" s="128" t="s">
        <v>326</v>
      </c>
      <c r="D47" s="329" t="s">
        <v>327</v>
      </c>
      <c r="E47" s="339"/>
      <c r="F47" s="340"/>
      <c r="I47" s="37"/>
      <c r="J47" s="37"/>
      <c r="P47" s="37"/>
      <c r="Q47" s="37"/>
      <c r="R47" s="37"/>
      <c r="S47" s="37"/>
    </row>
    <row r="48" spans="1:19" s="171" customFormat="1" ht="40.799999999999997" x14ac:dyDescent="0.35">
      <c r="A48" s="129"/>
      <c r="B48" s="144" t="s">
        <v>181</v>
      </c>
      <c r="C48" s="129"/>
      <c r="D48" s="146">
        <v>0</v>
      </c>
      <c r="E48" s="339"/>
      <c r="F48" s="340"/>
      <c r="I48" s="37"/>
      <c r="J48" s="37"/>
      <c r="P48" s="37"/>
      <c r="Q48" s="37"/>
      <c r="R48" s="37"/>
      <c r="S48" s="37"/>
    </row>
    <row r="49" spans="1:19" s="171" customFormat="1" ht="40.799999999999997" x14ac:dyDescent="0.35">
      <c r="A49" s="129"/>
      <c r="B49" s="144" t="s">
        <v>182</v>
      </c>
      <c r="C49" s="129"/>
      <c r="D49" s="146">
        <v>1.5</v>
      </c>
      <c r="E49" s="339"/>
      <c r="F49" s="340"/>
      <c r="I49" s="37"/>
      <c r="J49" s="37"/>
      <c r="P49" s="37"/>
      <c r="Q49" s="37"/>
      <c r="R49" s="37"/>
      <c r="S49" s="37"/>
    </row>
    <row r="50" spans="1:19" s="171" customFormat="1" ht="40.799999999999997" x14ac:dyDescent="0.35">
      <c r="A50" s="130"/>
      <c r="B50" s="145" t="s">
        <v>183</v>
      </c>
      <c r="C50" s="130"/>
      <c r="D50" s="147">
        <v>3</v>
      </c>
      <c r="E50" s="339"/>
      <c r="F50" s="340"/>
      <c r="I50" s="37"/>
      <c r="J50" s="37"/>
      <c r="P50" s="37"/>
      <c r="Q50" s="37"/>
      <c r="R50" s="37"/>
      <c r="S50" s="37"/>
    </row>
    <row r="51" spans="1:19" s="171" customFormat="1" ht="21" x14ac:dyDescent="0.35">
      <c r="A51" s="257" t="str">
        <f>IF(A48="x", $D48, IF(A49="x", $D49, IF(A50="x", $D50, "-")))</f>
        <v>-</v>
      </c>
      <c r="B51" s="272" t="s">
        <v>158</v>
      </c>
      <c r="C51" s="257" t="str">
        <f>IF(C48="x", $D48, IF(C49="x", $D49, IF(C50="x", $D50, "-")))</f>
        <v>-</v>
      </c>
      <c r="D51" s="308" t="s">
        <v>158</v>
      </c>
      <c r="E51" s="339"/>
      <c r="F51" s="340"/>
      <c r="I51" s="37"/>
      <c r="J51" s="37"/>
      <c r="P51" s="37"/>
      <c r="Q51" s="37"/>
      <c r="R51" s="37"/>
      <c r="S51" s="37"/>
    </row>
    <row r="52" spans="1:19" s="171" customFormat="1" ht="21" x14ac:dyDescent="0.4">
      <c r="A52" s="317" t="s">
        <v>159</v>
      </c>
      <c r="B52" s="216"/>
      <c r="C52" s="219"/>
      <c r="D52" s="216"/>
      <c r="E52" s="334"/>
      <c r="F52" s="341"/>
      <c r="I52" s="37"/>
      <c r="J52" s="37"/>
      <c r="P52" s="37"/>
      <c r="Q52" s="37"/>
      <c r="R52" s="37"/>
      <c r="S52" s="37"/>
    </row>
    <row r="53" spans="1:19" s="171" customFormat="1" ht="63" x14ac:dyDescent="0.4">
      <c r="A53" s="128" t="s">
        <v>323</v>
      </c>
      <c r="B53" s="122" t="s">
        <v>154</v>
      </c>
      <c r="C53" s="123" t="s">
        <v>328</v>
      </c>
      <c r="D53" s="123" t="s">
        <v>153</v>
      </c>
      <c r="G53" s="37"/>
      <c r="H53" s="37"/>
      <c r="N53" s="37"/>
      <c r="O53" s="37"/>
      <c r="P53" s="37"/>
      <c r="Q53" s="37"/>
    </row>
    <row r="54" spans="1:19" s="183" customFormat="1" ht="40.049999999999997" customHeight="1" x14ac:dyDescent="0.35">
      <c r="A54" s="129"/>
      <c r="B54" s="144" t="s">
        <v>181</v>
      </c>
      <c r="C54" s="120"/>
      <c r="D54" s="146">
        <v>0</v>
      </c>
      <c r="G54" s="1"/>
      <c r="H54" s="1"/>
      <c r="N54" s="1"/>
      <c r="O54" s="1"/>
      <c r="P54" s="1"/>
      <c r="Q54" s="1"/>
    </row>
    <row r="55" spans="1:19" s="171" customFormat="1" ht="61.2" x14ac:dyDescent="0.35">
      <c r="A55" s="129"/>
      <c r="B55" s="144" t="s">
        <v>184</v>
      </c>
      <c r="C55" s="120"/>
      <c r="D55" s="146">
        <v>1.5</v>
      </c>
      <c r="G55" s="37"/>
      <c r="H55" s="37"/>
      <c r="N55" s="37"/>
      <c r="O55" s="37"/>
      <c r="P55" s="37"/>
      <c r="Q55" s="37"/>
    </row>
    <row r="56" spans="1:19" s="171" customFormat="1" ht="60.6" customHeight="1" x14ac:dyDescent="0.35">
      <c r="A56" s="130"/>
      <c r="B56" s="145" t="s">
        <v>185</v>
      </c>
      <c r="C56" s="124"/>
      <c r="D56" s="147">
        <v>3</v>
      </c>
      <c r="G56" s="37"/>
      <c r="H56" s="37"/>
      <c r="N56" s="37"/>
      <c r="O56" s="37"/>
      <c r="P56" s="37"/>
      <c r="Q56" s="37"/>
    </row>
    <row r="57" spans="1:19" s="171" customFormat="1" ht="21" x14ac:dyDescent="0.35">
      <c r="A57" s="257" t="str">
        <f>IF(A54="x", $D54, IF(A55="x", $D55, IF(A56="x", $D56, "-")))</f>
        <v>-</v>
      </c>
      <c r="B57" s="272" t="s">
        <v>158</v>
      </c>
      <c r="C57" s="257" t="str">
        <f>IF(C54="x", $D54, IF(C55="x", $D55, IF(C56="x", $D56, "-")))</f>
        <v>-</v>
      </c>
      <c r="D57" s="149" t="s">
        <v>158</v>
      </c>
      <c r="G57" s="37"/>
      <c r="H57" s="37"/>
      <c r="N57" s="37"/>
      <c r="O57" s="37"/>
      <c r="P57" s="37"/>
      <c r="Q57" s="37"/>
    </row>
    <row r="58" spans="1:19" s="171" customFormat="1" ht="22.8" x14ac:dyDescent="0.4">
      <c r="A58" s="206" t="s">
        <v>190</v>
      </c>
      <c r="B58" s="216"/>
      <c r="C58" s="219"/>
      <c r="D58" s="216"/>
      <c r="E58" s="334"/>
      <c r="F58" s="341"/>
      <c r="I58" s="37"/>
      <c r="J58" s="37"/>
      <c r="P58" s="37"/>
      <c r="Q58" s="37"/>
      <c r="R58" s="37"/>
      <c r="S58" s="37"/>
    </row>
    <row r="59" spans="1:19" s="171" customFormat="1" ht="21" x14ac:dyDescent="0.35">
      <c r="A59" s="175" t="s">
        <v>152</v>
      </c>
      <c r="B59" s="176"/>
      <c r="C59" s="177"/>
      <c r="D59" s="176"/>
      <c r="E59" s="339"/>
      <c r="F59" s="340"/>
      <c r="I59" s="37"/>
      <c r="J59" s="37"/>
      <c r="P59" s="37"/>
      <c r="Q59" s="37"/>
      <c r="R59" s="37"/>
      <c r="S59" s="37"/>
    </row>
    <row r="60" spans="1:19" s="183" customFormat="1" ht="40.049999999999997" customHeight="1" x14ac:dyDescent="0.35">
      <c r="A60" s="176" t="s">
        <v>165</v>
      </c>
      <c r="B60" s="176"/>
      <c r="C60" s="177"/>
      <c r="D60" s="176"/>
      <c r="E60" s="339"/>
      <c r="F60" s="340"/>
      <c r="I60" s="1"/>
      <c r="J60" s="1"/>
      <c r="P60" s="1"/>
      <c r="Q60" s="1"/>
      <c r="R60" s="1"/>
      <c r="S60" s="1"/>
    </row>
    <row r="61" spans="1:19" s="171" customFormat="1" ht="21" x14ac:dyDescent="0.4">
      <c r="A61" s="317" t="s">
        <v>159</v>
      </c>
      <c r="B61" s="216"/>
      <c r="C61" s="219"/>
      <c r="D61" s="222"/>
      <c r="E61" s="334"/>
      <c r="F61" s="341"/>
      <c r="I61" s="37"/>
      <c r="J61" s="37"/>
      <c r="P61" s="37"/>
      <c r="Q61" s="37"/>
      <c r="R61" s="37"/>
      <c r="S61" s="37"/>
    </row>
    <row r="62" spans="1:19" s="171" customFormat="1" ht="60.6" customHeight="1" x14ac:dyDescent="0.4">
      <c r="A62" s="128" t="s">
        <v>323</v>
      </c>
      <c r="B62" s="122" t="s">
        <v>154</v>
      </c>
      <c r="C62" s="123" t="s">
        <v>328</v>
      </c>
      <c r="D62" s="123" t="s">
        <v>153</v>
      </c>
      <c r="G62" s="37"/>
      <c r="H62" s="37"/>
      <c r="N62" s="37"/>
      <c r="O62" s="37"/>
      <c r="P62" s="37"/>
      <c r="Q62" s="37"/>
    </row>
    <row r="63" spans="1:19" s="171" customFormat="1" ht="40.799999999999997" x14ac:dyDescent="0.35">
      <c r="A63" s="129"/>
      <c r="B63" s="144" t="s">
        <v>191</v>
      </c>
      <c r="C63" s="125"/>
      <c r="D63" s="146">
        <v>0</v>
      </c>
      <c r="G63" s="37"/>
      <c r="H63" s="37"/>
      <c r="N63" s="37"/>
      <c r="O63" s="37"/>
      <c r="P63" s="37"/>
      <c r="Q63" s="37"/>
    </row>
    <row r="64" spans="1:19" s="171" customFormat="1" ht="40.799999999999997" x14ac:dyDescent="0.35">
      <c r="A64" s="129"/>
      <c r="B64" s="144" t="s">
        <v>192</v>
      </c>
      <c r="C64" s="125"/>
      <c r="D64" s="146">
        <v>1.5</v>
      </c>
      <c r="G64" s="37"/>
      <c r="H64" s="37"/>
      <c r="N64" s="37"/>
      <c r="O64" s="37"/>
      <c r="P64" s="37"/>
      <c r="Q64" s="37"/>
    </row>
    <row r="65" spans="1:19" s="171" customFormat="1" ht="40.799999999999997" x14ac:dyDescent="0.35">
      <c r="A65" s="130"/>
      <c r="B65" s="145" t="s">
        <v>193</v>
      </c>
      <c r="C65" s="125"/>
      <c r="D65" s="147">
        <v>3</v>
      </c>
      <c r="G65" s="37"/>
      <c r="H65" s="37"/>
      <c r="N65" s="37"/>
      <c r="O65" s="37"/>
      <c r="P65" s="37"/>
      <c r="Q65" s="37"/>
    </row>
    <row r="66" spans="1:19" s="171" customFormat="1" ht="21" x14ac:dyDescent="0.35">
      <c r="A66" s="257" t="str">
        <f>IF(A63="x", $D63, IF(A64="x", $D64, IF(A65="x", $D65, "-")))</f>
        <v>-</v>
      </c>
      <c r="B66" s="272" t="s">
        <v>158</v>
      </c>
      <c r="C66" s="257" t="str">
        <f>IF(C63="x", $D63, IF(C64="x", $D64, IF(C65="x", $D65, "-")))</f>
        <v>-</v>
      </c>
      <c r="D66" s="149" t="s">
        <v>158</v>
      </c>
      <c r="G66" s="37"/>
      <c r="H66" s="37"/>
      <c r="N66" s="37"/>
      <c r="O66" s="37"/>
      <c r="P66" s="37"/>
      <c r="Q66" s="37"/>
    </row>
    <row r="67" spans="1:19" s="183" customFormat="1" ht="40.049999999999997" customHeight="1" x14ac:dyDescent="0.4">
      <c r="A67" s="206" t="s">
        <v>194</v>
      </c>
      <c r="B67" s="216"/>
      <c r="C67" s="219"/>
      <c r="D67" s="216"/>
      <c r="E67" s="334"/>
      <c r="F67" s="341"/>
      <c r="I67" s="1"/>
      <c r="J67" s="1"/>
      <c r="P67" s="1"/>
      <c r="Q67" s="1"/>
      <c r="R67" s="1"/>
      <c r="S67" s="1"/>
    </row>
    <row r="68" spans="1:19" s="171" customFormat="1" ht="21" x14ac:dyDescent="0.35">
      <c r="A68" s="319" t="s">
        <v>152</v>
      </c>
      <c r="B68" s="176"/>
      <c r="C68" s="177"/>
      <c r="D68" s="176"/>
      <c r="E68" s="339"/>
      <c r="F68" s="340"/>
      <c r="I68" s="37"/>
      <c r="J68" s="37"/>
      <c r="P68" s="37"/>
      <c r="Q68" s="37"/>
      <c r="R68" s="37"/>
      <c r="S68" s="37"/>
    </row>
    <row r="69" spans="1:19" s="171" customFormat="1" ht="63" x14ac:dyDescent="0.4">
      <c r="A69" s="128" t="s">
        <v>324</v>
      </c>
      <c r="B69" s="122" t="s">
        <v>154</v>
      </c>
      <c r="C69" s="128" t="s">
        <v>326</v>
      </c>
      <c r="D69" s="329" t="s">
        <v>153</v>
      </c>
      <c r="E69" s="339"/>
      <c r="F69" s="340"/>
      <c r="I69" s="37"/>
      <c r="J69" s="37"/>
      <c r="P69" s="37"/>
      <c r="Q69" s="37"/>
      <c r="R69" s="37"/>
      <c r="S69" s="37"/>
    </row>
    <row r="70" spans="1:19" s="183" customFormat="1" ht="40.049999999999997" customHeight="1" x14ac:dyDescent="0.35">
      <c r="A70" s="129"/>
      <c r="B70" s="144" t="s">
        <v>195</v>
      </c>
      <c r="C70" s="125"/>
      <c r="D70" s="146">
        <v>0</v>
      </c>
      <c r="E70" s="339"/>
      <c r="F70" s="340"/>
      <c r="I70" s="1"/>
      <c r="J70" s="1"/>
      <c r="P70" s="1"/>
      <c r="Q70" s="1"/>
      <c r="R70" s="1"/>
      <c r="S70" s="1"/>
    </row>
    <row r="71" spans="1:19" s="171" customFormat="1" ht="40.799999999999997" x14ac:dyDescent="0.35">
      <c r="A71" s="129"/>
      <c r="B71" s="144" t="s">
        <v>196</v>
      </c>
      <c r="C71" s="125"/>
      <c r="D71" s="146">
        <v>0.75</v>
      </c>
      <c r="E71" s="339"/>
      <c r="F71" s="340"/>
      <c r="I71" s="37"/>
      <c r="J71" s="37"/>
      <c r="P71" s="37"/>
      <c r="Q71" s="37"/>
      <c r="R71" s="37"/>
      <c r="S71" s="37"/>
    </row>
    <row r="72" spans="1:19" s="171" customFormat="1" ht="40.799999999999997" x14ac:dyDescent="0.35">
      <c r="A72" s="129"/>
      <c r="B72" s="144" t="s">
        <v>197</v>
      </c>
      <c r="C72" s="125"/>
      <c r="D72" s="146">
        <v>1.5</v>
      </c>
      <c r="E72" s="339"/>
      <c r="F72" s="340"/>
      <c r="I72" s="37"/>
      <c r="J72" s="37"/>
      <c r="P72" s="37"/>
      <c r="Q72" s="37"/>
      <c r="R72" s="37"/>
      <c r="S72" s="37"/>
    </row>
    <row r="73" spans="1:19" s="171" customFormat="1" ht="40.799999999999997" x14ac:dyDescent="0.35">
      <c r="A73" s="129"/>
      <c r="B73" s="144" t="s">
        <v>198</v>
      </c>
      <c r="C73" s="125"/>
      <c r="D73" s="146">
        <v>2.25</v>
      </c>
      <c r="E73" s="339"/>
      <c r="F73" s="340"/>
      <c r="I73" s="37"/>
      <c r="J73" s="37"/>
      <c r="P73" s="37"/>
      <c r="Q73" s="37"/>
      <c r="R73" s="37"/>
      <c r="S73" s="37"/>
    </row>
    <row r="74" spans="1:19" s="183" customFormat="1" ht="40.049999999999997" customHeight="1" x14ac:dyDescent="0.35">
      <c r="A74" s="130"/>
      <c r="B74" s="145" t="s">
        <v>199</v>
      </c>
      <c r="C74" s="125"/>
      <c r="D74" s="147">
        <v>3</v>
      </c>
      <c r="E74" s="339"/>
      <c r="F74" s="340"/>
      <c r="I74" s="1"/>
      <c r="J74" s="1"/>
      <c r="P74" s="1"/>
      <c r="Q74" s="1"/>
      <c r="R74" s="1"/>
      <c r="S74" s="1"/>
    </row>
    <row r="75" spans="1:19" s="171" customFormat="1" ht="21" x14ac:dyDescent="0.35">
      <c r="A75" s="257" t="str">
        <f>IF(A70="x", $D70, IF(A71="x", $D71, IF(A72="x", $D72, IF(A73="x", $D73, IF(A74="x", $D74, "-")))))</f>
        <v>-</v>
      </c>
      <c r="B75" s="272" t="s">
        <v>158</v>
      </c>
      <c r="C75" s="257" t="str">
        <f>IF(C70="x", $D70, IF(C71="x", $D71, IF(C72="x", $D72, IF(C73="x", $D73, IF(C74="x", $D74, "-")))))</f>
        <v>-</v>
      </c>
      <c r="D75" s="308" t="s">
        <v>158</v>
      </c>
      <c r="E75" s="339"/>
      <c r="F75" s="340"/>
      <c r="I75" s="37"/>
      <c r="J75" s="37"/>
      <c r="P75" s="37"/>
      <c r="Q75" s="37"/>
      <c r="R75" s="37"/>
      <c r="S75" s="37"/>
    </row>
    <row r="76" spans="1:19" s="171" customFormat="1" ht="21" x14ac:dyDescent="0.4">
      <c r="A76" s="317" t="s">
        <v>159</v>
      </c>
      <c r="B76" s="216"/>
      <c r="C76" s="219"/>
      <c r="D76" s="216"/>
      <c r="E76" s="334"/>
      <c r="F76" s="341"/>
      <c r="I76" s="37"/>
      <c r="J76" s="37"/>
      <c r="P76" s="37"/>
      <c r="Q76" s="37"/>
      <c r="R76" s="37"/>
      <c r="S76" s="37"/>
    </row>
    <row r="77" spans="1:19" ht="63" x14ac:dyDescent="0.4">
      <c r="A77" s="128" t="s">
        <v>323</v>
      </c>
      <c r="B77" s="122" t="s">
        <v>154</v>
      </c>
      <c r="C77" s="123" t="s">
        <v>328</v>
      </c>
      <c r="D77" s="123" t="s">
        <v>153</v>
      </c>
      <c r="E77"/>
      <c r="F77"/>
      <c r="G77" s="1"/>
      <c r="H77" s="1"/>
      <c r="I77"/>
      <c r="J77"/>
      <c r="N77" s="37"/>
      <c r="O77" s="37"/>
      <c r="R77"/>
      <c r="S77"/>
    </row>
    <row r="78" spans="1:19" ht="40.799999999999997" x14ac:dyDescent="0.35">
      <c r="A78" s="129"/>
      <c r="B78" s="144" t="s">
        <v>200</v>
      </c>
      <c r="C78" s="120"/>
      <c r="D78" s="146">
        <v>0</v>
      </c>
      <c r="E78"/>
      <c r="F78"/>
      <c r="G78" s="1"/>
      <c r="H78" s="1"/>
      <c r="I78"/>
      <c r="J78"/>
      <c r="N78" s="37"/>
      <c r="O78" s="37"/>
      <c r="R78"/>
      <c r="S78"/>
    </row>
    <row r="79" spans="1:19" ht="40.799999999999997" x14ac:dyDescent="0.35">
      <c r="A79" s="129"/>
      <c r="B79" s="144" t="s">
        <v>201</v>
      </c>
      <c r="C79" s="120"/>
      <c r="D79" s="146">
        <v>1.5</v>
      </c>
      <c r="E79"/>
      <c r="F79"/>
      <c r="G79" s="1"/>
      <c r="H79" s="1"/>
      <c r="I79"/>
      <c r="J79"/>
      <c r="N79" s="37"/>
      <c r="O79" s="37"/>
      <c r="R79"/>
      <c r="S79"/>
    </row>
    <row r="80" spans="1:19" ht="40.799999999999997" x14ac:dyDescent="0.35">
      <c r="A80" s="130"/>
      <c r="B80" s="145" t="s">
        <v>202</v>
      </c>
      <c r="C80" s="124"/>
      <c r="D80" s="147">
        <v>3</v>
      </c>
      <c r="E80"/>
      <c r="F80"/>
      <c r="G80" s="1"/>
      <c r="H80" s="1"/>
      <c r="I80"/>
      <c r="J80"/>
      <c r="N80" s="37"/>
      <c r="O80" s="37"/>
      <c r="R80"/>
      <c r="S80"/>
    </row>
    <row r="81" spans="1:19" ht="21" x14ac:dyDescent="0.35">
      <c r="A81" s="257" t="str">
        <f>IF(A78="x", $D78, IF(A79="x", $D79, IF(A80="x", $D80, "-")))</f>
        <v>-</v>
      </c>
      <c r="B81" s="272" t="s">
        <v>158</v>
      </c>
      <c r="C81" s="255" t="str">
        <f>IF(C78="x", $D78, IF(C79="x", $D79, IF(C80="x", $D80, "-")))</f>
        <v>-</v>
      </c>
      <c r="D81" s="149" t="s">
        <v>158</v>
      </c>
      <c r="E81"/>
      <c r="F81"/>
      <c r="G81" s="1"/>
      <c r="H81" s="1"/>
      <c r="I81"/>
      <c r="J81"/>
      <c r="N81" s="37"/>
      <c r="O81" s="37"/>
      <c r="R81"/>
      <c r="S81"/>
    </row>
    <row r="82" spans="1:19" ht="22.8" x14ac:dyDescent="0.4">
      <c r="A82" s="206" t="s">
        <v>219</v>
      </c>
      <c r="B82" s="51"/>
      <c r="C82" s="224"/>
      <c r="D82" s="216"/>
      <c r="E82" s="334"/>
      <c r="F82" s="341"/>
    </row>
    <row r="83" spans="1:19" ht="21" x14ac:dyDescent="0.35">
      <c r="A83" s="181" t="s">
        <v>152</v>
      </c>
      <c r="B83" s="166"/>
      <c r="C83" s="174"/>
      <c r="D83" s="176"/>
      <c r="E83" s="339"/>
      <c r="F83" s="340"/>
    </row>
    <row r="84" spans="1:19" x14ac:dyDescent="0.35">
      <c r="A84" s="182" t="s">
        <v>165</v>
      </c>
      <c r="B84" s="166"/>
      <c r="C84" s="174"/>
      <c r="D84" s="176"/>
      <c r="E84" s="339"/>
      <c r="F84" s="340"/>
    </row>
    <row r="85" spans="1:19" ht="21" x14ac:dyDescent="0.4">
      <c r="A85" s="317" t="s">
        <v>159</v>
      </c>
      <c r="B85" s="216"/>
      <c r="C85" s="219"/>
      <c r="D85" s="216"/>
      <c r="E85" s="334"/>
      <c r="F85" s="341"/>
    </row>
    <row r="86" spans="1:19" ht="63" x14ac:dyDescent="0.4">
      <c r="A86" s="128" t="s">
        <v>323</v>
      </c>
      <c r="B86" s="322" t="s">
        <v>154</v>
      </c>
      <c r="C86" s="128" t="s">
        <v>328</v>
      </c>
      <c r="D86" s="322" t="s">
        <v>153</v>
      </c>
      <c r="E86"/>
      <c r="F86"/>
      <c r="G86" s="1"/>
      <c r="H86" s="1"/>
      <c r="I86"/>
      <c r="J86"/>
      <c r="N86" s="37"/>
      <c r="O86" s="37"/>
      <c r="R86"/>
      <c r="S86"/>
    </row>
    <row r="87" spans="1:19" ht="40.799999999999997" x14ac:dyDescent="0.35">
      <c r="A87" s="129"/>
      <c r="B87" s="323" t="s">
        <v>220</v>
      </c>
      <c r="C87" s="120"/>
      <c r="D87" s="146">
        <v>0</v>
      </c>
      <c r="E87"/>
      <c r="F87"/>
      <c r="G87" s="1"/>
      <c r="H87" s="1"/>
      <c r="I87"/>
      <c r="J87"/>
      <c r="N87" s="37"/>
      <c r="O87" s="37"/>
      <c r="R87"/>
      <c r="S87"/>
    </row>
    <row r="88" spans="1:19" x14ac:dyDescent="0.35">
      <c r="A88" s="130"/>
      <c r="B88" s="324" t="s">
        <v>221</v>
      </c>
      <c r="C88" s="124"/>
      <c r="D88" s="147">
        <v>3</v>
      </c>
      <c r="E88"/>
      <c r="F88"/>
      <c r="G88" s="1"/>
      <c r="H88" s="1"/>
      <c r="I88"/>
      <c r="J88"/>
      <c r="N88" s="37"/>
      <c r="O88" s="37"/>
      <c r="R88"/>
      <c r="S88"/>
    </row>
    <row r="89" spans="1:19" ht="21" x14ac:dyDescent="0.35">
      <c r="A89" s="257" t="str">
        <f>IF(A87="x",D87, IF( A88="x",D88, "-"))</f>
        <v>-</v>
      </c>
      <c r="B89" s="328" t="s">
        <v>158</v>
      </c>
      <c r="C89" s="257" t="str">
        <f>IF(C87="x", D87, IF(C88="x", D88, "-"))</f>
        <v>-</v>
      </c>
      <c r="D89" s="328" t="s">
        <v>158</v>
      </c>
      <c r="E89"/>
      <c r="F89"/>
      <c r="G89" s="1"/>
      <c r="H89" s="1"/>
      <c r="I89"/>
      <c r="J89"/>
      <c r="N89" s="37"/>
      <c r="O89" s="37"/>
      <c r="R89"/>
      <c r="S89"/>
    </row>
    <row r="90" spans="1:19" ht="22.8" x14ac:dyDescent="0.4">
      <c r="A90" s="281" t="s">
        <v>222</v>
      </c>
      <c r="B90" s="74"/>
      <c r="C90" s="231"/>
      <c r="D90" s="74"/>
      <c r="E90" s="343"/>
      <c r="F90" s="337"/>
    </row>
    <row r="91" spans="1:19" ht="21" x14ac:dyDescent="0.35">
      <c r="A91" s="320" t="s">
        <v>152</v>
      </c>
      <c r="B91" s="176"/>
      <c r="C91" s="177"/>
      <c r="D91" s="176"/>
      <c r="E91" s="339"/>
      <c r="F91" s="340"/>
    </row>
    <row r="92" spans="1:19" ht="63" x14ac:dyDescent="0.4">
      <c r="A92" s="128" t="s">
        <v>324</v>
      </c>
      <c r="B92" s="322" t="s">
        <v>154</v>
      </c>
      <c r="C92" s="128" t="s">
        <v>326</v>
      </c>
      <c r="D92" s="327" t="s">
        <v>153</v>
      </c>
      <c r="E92" s="339"/>
      <c r="F92" s="340"/>
    </row>
    <row r="93" spans="1:19" x14ac:dyDescent="0.35">
      <c r="A93" s="129"/>
      <c r="B93" s="323" t="s">
        <v>223</v>
      </c>
      <c r="C93" s="129"/>
      <c r="D93" s="146">
        <v>0</v>
      </c>
      <c r="E93" s="339"/>
      <c r="F93" s="340"/>
    </row>
    <row r="94" spans="1:19" ht="61.2" x14ac:dyDescent="0.35">
      <c r="A94" s="129"/>
      <c r="B94" s="323" t="s">
        <v>224</v>
      </c>
      <c r="C94" s="129"/>
      <c r="D94" s="146">
        <v>1.5</v>
      </c>
      <c r="E94" s="339"/>
      <c r="F94" s="340"/>
    </row>
    <row r="95" spans="1:19" ht="61.2" x14ac:dyDescent="0.35">
      <c r="A95" s="130"/>
      <c r="B95" s="324" t="s">
        <v>225</v>
      </c>
      <c r="C95" s="130"/>
      <c r="D95" s="147">
        <v>3</v>
      </c>
      <c r="E95" s="339"/>
      <c r="F95" s="340"/>
    </row>
    <row r="96" spans="1:19" ht="21" x14ac:dyDescent="0.35">
      <c r="A96" s="257" t="str">
        <f>IF(A93="x",D93, IF( A94="x",D94, IF( A95="x",D95, "-")))</f>
        <v>-</v>
      </c>
      <c r="B96" s="308" t="s">
        <v>158</v>
      </c>
      <c r="C96" s="257" t="str">
        <f>IF(C93="x",D93, IF( C94="x",D94, IF( C95="x",D95, "-")))</f>
        <v>-</v>
      </c>
      <c r="D96" s="308" t="s">
        <v>158</v>
      </c>
      <c r="E96" s="339"/>
      <c r="F96" s="340"/>
    </row>
    <row r="97" spans="1:32" s="183" customFormat="1" ht="66" customHeight="1" x14ac:dyDescent="0.35">
      <c r="A97" s="211" t="s">
        <v>175</v>
      </c>
      <c r="B97" s="176"/>
      <c r="C97" s="177"/>
      <c r="D97" s="176"/>
      <c r="E97" s="339"/>
      <c r="F97" s="340"/>
      <c r="I97" s="1"/>
      <c r="J97" s="1"/>
      <c r="P97" s="1"/>
      <c r="Q97" s="1"/>
      <c r="R97" s="1"/>
      <c r="S97" s="1"/>
    </row>
    <row r="98" spans="1:32" s="171" customFormat="1" ht="21" x14ac:dyDescent="0.35">
      <c r="A98" s="319" t="s">
        <v>152</v>
      </c>
      <c r="B98" s="176"/>
      <c r="C98" s="177"/>
      <c r="D98" s="176"/>
      <c r="E98" s="339"/>
      <c r="F98" s="340"/>
      <c r="I98" s="37"/>
      <c r="J98" s="37"/>
      <c r="P98" s="37"/>
      <c r="Q98" s="37"/>
      <c r="R98" s="37"/>
      <c r="S98" s="37"/>
    </row>
    <row r="99" spans="1:32" s="171" customFormat="1" ht="63" x14ac:dyDescent="0.35">
      <c r="A99" s="131" t="s">
        <v>324</v>
      </c>
      <c r="B99" s="159" t="s">
        <v>154</v>
      </c>
      <c r="C99" s="131" t="s">
        <v>325</v>
      </c>
      <c r="D99" s="330" t="s">
        <v>327</v>
      </c>
      <c r="E99" s="339"/>
      <c r="F99" s="340"/>
      <c r="I99" s="37"/>
      <c r="J99" s="37"/>
      <c r="P99" s="37"/>
      <c r="Q99" s="37"/>
      <c r="R99" s="37"/>
      <c r="S99" s="37"/>
    </row>
    <row r="100" spans="1:32" s="171" customFormat="1" ht="40.799999999999997" x14ac:dyDescent="0.35">
      <c r="A100" s="129"/>
      <c r="B100" s="144" t="s">
        <v>176</v>
      </c>
      <c r="C100" s="129"/>
      <c r="D100" s="146">
        <v>0</v>
      </c>
      <c r="E100" s="339"/>
      <c r="F100" s="340"/>
      <c r="I100" s="37"/>
      <c r="J100" s="37"/>
      <c r="P100" s="37"/>
      <c r="Q100" s="37"/>
      <c r="R100" s="37"/>
      <c r="S100" s="37"/>
    </row>
    <row r="101" spans="1:32" s="171" customFormat="1" ht="61.2" x14ac:dyDescent="0.35">
      <c r="A101" s="129"/>
      <c r="B101" s="144" t="s">
        <v>177</v>
      </c>
      <c r="C101" s="129"/>
      <c r="D101" s="146">
        <v>1.5</v>
      </c>
      <c r="E101" s="339"/>
      <c r="F101" s="340"/>
      <c r="I101" s="37"/>
      <c r="J101" s="37"/>
      <c r="P101" s="37"/>
      <c r="Q101" s="37"/>
      <c r="R101" s="37"/>
      <c r="S101" s="37"/>
    </row>
    <row r="102" spans="1:32" s="183" customFormat="1" ht="40.049999999999997" customHeight="1" x14ac:dyDescent="0.35">
      <c r="A102" s="130"/>
      <c r="B102" s="145" t="s">
        <v>178</v>
      </c>
      <c r="C102" s="130"/>
      <c r="D102" s="147">
        <v>3</v>
      </c>
      <c r="E102" s="339"/>
      <c r="F102" s="340"/>
      <c r="I102" s="1"/>
      <c r="J102" s="1"/>
      <c r="P102" s="1"/>
      <c r="Q102" s="1"/>
      <c r="R102" s="1"/>
      <c r="S102" s="1"/>
    </row>
    <row r="103" spans="1:32" s="171" customFormat="1" ht="21" x14ac:dyDescent="0.35">
      <c r="A103" s="257" t="str">
        <f>IF(A100="x", $D100, IF(A101="x", $D101, IF(A102="x", $D102, "-")))</f>
        <v>-</v>
      </c>
      <c r="B103" s="272" t="s">
        <v>158</v>
      </c>
      <c r="C103" s="257" t="str">
        <f>IF(C100="x", $D100, IF(C101="x", $D101, IF(C102="x", $D102, "-")))</f>
        <v>-</v>
      </c>
      <c r="D103" s="308" t="s">
        <v>158</v>
      </c>
      <c r="E103" s="339"/>
      <c r="F103" s="340"/>
      <c r="I103" s="37"/>
      <c r="J103" s="37"/>
      <c r="P103" s="37"/>
      <c r="Q103" s="37"/>
      <c r="R103" s="37"/>
      <c r="S103" s="37"/>
    </row>
    <row r="104" spans="1:32" s="171" customFormat="1" ht="40.5" customHeight="1" x14ac:dyDescent="0.4">
      <c r="A104" s="317" t="s">
        <v>159</v>
      </c>
      <c r="B104" s="216"/>
      <c r="C104" s="219"/>
      <c r="D104" s="216"/>
      <c r="E104" s="334"/>
      <c r="F104" s="341"/>
      <c r="I104" s="37"/>
      <c r="J104" s="37"/>
      <c r="P104" s="37"/>
      <c r="Q104" s="37"/>
      <c r="R104" s="37"/>
      <c r="S104" s="37"/>
    </row>
    <row r="105" spans="1:32" s="171" customFormat="1" ht="63" x14ac:dyDescent="0.4">
      <c r="A105" s="128" t="s">
        <v>323</v>
      </c>
      <c r="B105" s="122" t="s">
        <v>154</v>
      </c>
      <c r="C105" s="123" t="s">
        <v>329</v>
      </c>
      <c r="D105" s="123" t="s">
        <v>153</v>
      </c>
      <c r="G105" s="37"/>
      <c r="H105" s="37"/>
      <c r="N105" s="37"/>
      <c r="O105" s="37"/>
      <c r="P105" s="37"/>
      <c r="Q105" s="37"/>
    </row>
    <row r="106" spans="1:32" s="171" customFormat="1" ht="40.799999999999997" x14ac:dyDescent="0.35">
      <c r="A106" s="129"/>
      <c r="B106" s="144" t="s">
        <v>179</v>
      </c>
      <c r="C106" s="120"/>
      <c r="D106" s="146">
        <v>0</v>
      </c>
      <c r="G106" s="37"/>
      <c r="H106" s="37"/>
      <c r="N106" s="37"/>
      <c r="O106" s="37"/>
      <c r="P106" s="37"/>
      <c r="Q106" s="37"/>
    </row>
    <row r="107" spans="1:32" s="171" customFormat="1" ht="40.799999999999997" x14ac:dyDescent="0.35">
      <c r="A107" s="129"/>
      <c r="B107" s="144" t="s">
        <v>268</v>
      </c>
      <c r="C107" s="120"/>
      <c r="D107" s="146">
        <v>1.5</v>
      </c>
      <c r="G107" s="37"/>
      <c r="H107" s="37"/>
      <c r="N107" s="37"/>
      <c r="O107" s="37"/>
      <c r="P107" s="37"/>
      <c r="Q107" s="37"/>
    </row>
    <row r="108" spans="1:32" s="171" customFormat="1" ht="40.799999999999997" x14ac:dyDescent="0.35">
      <c r="A108" s="130"/>
      <c r="B108" s="145" t="s">
        <v>269</v>
      </c>
      <c r="C108" s="124"/>
      <c r="D108" s="147">
        <v>3</v>
      </c>
      <c r="G108" s="37"/>
      <c r="H108" s="37"/>
      <c r="N108" s="37"/>
      <c r="O108" s="37"/>
      <c r="P108" s="37"/>
      <c r="Q108" s="37"/>
    </row>
    <row r="109" spans="1:32" s="171" customFormat="1" ht="21" x14ac:dyDescent="0.35">
      <c r="A109" s="257" t="str">
        <f>IF(A106="x", $D106, IF(A107="x", $D107, IF(A108="x", $D108, "-")))</f>
        <v>-</v>
      </c>
      <c r="B109" s="272" t="s">
        <v>158</v>
      </c>
      <c r="C109" s="257" t="str">
        <f>IF(C106="x", $D106, IF(C107="x", $D107, IF(C108="x", $D108, "-")))</f>
        <v>-</v>
      </c>
      <c r="D109" s="149" t="s">
        <v>158</v>
      </c>
      <c r="G109" s="37"/>
      <c r="H109" s="37"/>
      <c r="N109" s="37"/>
      <c r="O109" s="37"/>
      <c r="P109" s="37"/>
      <c r="Q109" s="37"/>
    </row>
    <row r="110" spans="1:32" ht="27.75" customHeight="1" x14ac:dyDescent="0.4">
      <c r="A110" s="165" t="s">
        <v>334</v>
      </c>
      <c r="B110" s="216"/>
      <c r="C110" s="219"/>
      <c r="D110" s="216"/>
      <c r="E110" s="334"/>
      <c r="F110" s="341"/>
      <c r="G110" s="132"/>
      <c r="H110" s="132"/>
      <c r="I110" s="132"/>
      <c r="J110" s="133"/>
      <c r="K110" s="133"/>
      <c r="L110" s="133"/>
      <c r="M110" s="133"/>
      <c r="N110" s="134"/>
      <c r="O110" s="64"/>
      <c r="P110" s="127"/>
      <c r="Q110" s="127"/>
      <c r="R110" s="127"/>
      <c r="S110" s="127"/>
      <c r="T110" s="64"/>
      <c r="U110" s="64"/>
      <c r="V110" s="64"/>
      <c r="W110" s="64"/>
      <c r="X110" s="64"/>
      <c r="Y110" s="64"/>
      <c r="Z110" s="64"/>
      <c r="AA110" s="64"/>
      <c r="AB110" s="64"/>
      <c r="AC110" s="64"/>
      <c r="AD110" s="64"/>
      <c r="AE110" s="64"/>
      <c r="AF110" s="64"/>
    </row>
    <row r="111" spans="1:32" ht="22.8" x14ac:dyDescent="0.4">
      <c r="A111" s="206" t="s">
        <v>233</v>
      </c>
      <c r="B111" s="216"/>
      <c r="C111" s="219"/>
      <c r="D111" s="216"/>
      <c r="E111" s="334"/>
      <c r="F111" s="341"/>
      <c r="G111" s="132"/>
      <c r="H111" s="132"/>
      <c r="I111" s="132"/>
      <c r="J111" s="135"/>
      <c r="K111" s="135"/>
      <c r="L111" s="135"/>
      <c r="M111" s="135"/>
      <c r="N111" s="64"/>
      <c r="O111" s="64"/>
      <c r="P111" s="127"/>
      <c r="Q111" s="127"/>
      <c r="R111" s="127"/>
      <c r="S111" s="127"/>
      <c r="T111" s="64"/>
      <c r="U111" s="64"/>
      <c r="V111" s="64"/>
      <c r="W111" s="64"/>
      <c r="X111" s="64"/>
      <c r="Y111" s="64"/>
      <c r="Z111" s="64"/>
      <c r="AA111" s="64"/>
      <c r="AB111" s="64"/>
      <c r="AC111" s="64"/>
      <c r="AD111" s="64"/>
      <c r="AE111" s="64"/>
      <c r="AF111" s="64"/>
    </row>
    <row r="112" spans="1:32" ht="21" x14ac:dyDescent="0.35">
      <c r="A112" s="358" t="s">
        <v>152</v>
      </c>
      <c r="B112" s="176"/>
      <c r="C112" s="177"/>
      <c r="D112" s="168"/>
      <c r="E112" s="332"/>
      <c r="F112" s="332"/>
      <c r="G112" s="132"/>
      <c r="H112" s="132"/>
      <c r="I112" s="132"/>
      <c r="J112" s="136"/>
      <c r="K112" s="136"/>
      <c r="L112" s="136"/>
      <c r="M112" s="136"/>
      <c r="N112" s="64"/>
      <c r="O112" s="64"/>
      <c r="P112" s="127"/>
      <c r="Q112" s="127"/>
      <c r="R112" s="127"/>
      <c r="S112" s="127"/>
      <c r="T112" s="64"/>
      <c r="U112" s="64"/>
      <c r="V112" s="64"/>
      <c r="W112" s="64"/>
      <c r="X112" s="64"/>
      <c r="Y112" s="64"/>
      <c r="Z112" s="64"/>
      <c r="AA112" s="64"/>
      <c r="AB112" s="64"/>
      <c r="AC112" s="64"/>
      <c r="AD112" s="64"/>
      <c r="AE112" s="64"/>
      <c r="AF112" s="64"/>
    </row>
    <row r="113" spans="1:32" s="171" customFormat="1" ht="40.5" customHeight="1" x14ac:dyDescent="0.4">
      <c r="A113" s="128" t="s">
        <v>324</v>
      </c>
      <c r="B113" s="122" t="s">
        <v>154</v>
      </c>
      <c r="C113" s="128" t="s">
        <v>325</v>
      </c>
      <c r="D113" s="330" t="s">
        <v>153</v>
      </c>
      <c r="E113" s="333"/>
      <c r="F113" s="338"/>
      <c r="G113" s="132"/>
      <c r="H113" s="132"/>
      <c r="I113" s="132"/>
      <c r="J113" s="134"/>
      <c r="K113" s="134"/>
      <c r="L113" s="134"/>
      <c r="M113" s="134"/>
      <c r="N113" s="127"/>
      <c r="O113" s="134"/>
      <c r="P113" s="127"/>
      <c r="Q113" s="127"/>
      <c r="R113" s="127"/>
      <c r="S113" s="127"/>
      <c r="T113" s="134"/>
      <c r="U113" s="134"/>
      <c r="V113" s="134"/>
      <c r="W113" s="134"/>
      <c r="X113" s="134"/>
      <c r="Y113" s="134"/>
      <c r="Z113" s="134"/>
      <c r="AA113" s="134"/>
      <c r="AB113" s="134"/>
      <c r="AC113" s="134"/>
      <c r="AD113" s="134"/>
      <c r="AE113" s="134"/>
      <c r="AF113" s="134"/>
    </row>
    <row r="114" spans="1:32" s="171" customFormat="1" x14ac:dyDescent="0.35">
      <c r="A114" s="268"/>
      <c r="B114" s="144" t="s">
        <v>234</v>
      </c>
      <c r="C114" s="364"/>
      <c r="D114" s="148">
        <v>0</v>
      </c>
      <c r="E114" s="333"/>
      <c r="F114" s="338"/>
      <c r="G114" s="134"/>
      <c r="H114" s="134"/>
      <c r="I114" s="127"/>
      <c r="J114" s="127"/>
      <c r="K114" s="134"/>
      <c r="L114" s="134"/>
      <c r="M114" s="134"/>
      <c r="N114" s="134"/>
      <c r="O114" s="134"/>
      <c r="P114" s="127"/>
      <c r="Q114" s="127"/>
      <c r="R114" s="127"/>
      <c r="S114" s="127"/>
      <c r="T114" s="134"/>
      <c r="U114" s="134"/>
      <c r="V114" s="134"/>
      <c r="W114" s="134"/>
      <c r="X114" s="134"/>
      <c r="Y114" s="134"/>
      <c r="Z114" s="134"/>
      <c r="AA114" s="134"/>
      <c r="AB114" s="134"/>
      <c r="AC114" s="134"/>
      <c r="AD114" s="134"/>
      <c r="AE114" s="134"/>
      <c r="AF114" s="134"/>
    </row>
    <row r="115" spans="1:32" s="171" customFormat="1" ht="40.799999999999997" x14ac:dyDescent="0.35">
      <c r="A115" s="268"/>
      <c r="B115" s="144" t="s">
        <v>235</v>
      </c>
      <c r="C115" s="364"/>
      <c r="D115" s="148">
        <v>0.75</v>
      </c>
      <c r="E115" s="333"/>
      <c r="F115" s="338"/>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4"/>
    </row>
    <row r="116" spans="1:32" s="37" customFormat="1" ht="40.799999999999997" x14ac:dyDescent="0.35">
      <c r="A116" s="268"/>
      <c r="B116" s="144" t="s">
        <v>236</v>
      </c>
      <c r="C116" s="364"/>
      <c r="D116" s="148">
        <v>1.5</v>
      </c>
      <c r="E116" s="333"/>
      <c r="F116" s="338"/>
      <c r="G116" s="139"/>
      <c r="H116" s="139"/>
      <c r="I116" s="139"/>
      <c r="J116" s="139"/>
      <c r="K116" s="139"/>
      <c r="L116" s="139"/>
      <c r="M116" s="139"/>
      <c r="N116" s="139"/>
      <c r="O116" s="139"/>
      <c r="P116" s="138"/>
      <c r="Q116" s="138"/>
      <c r="R116" s="138"/>
      <c r="S116" s="138"/>
      <c r="T116" s="139"/>
      <c r="U116" s="139"/>
      <c r="V116" s="139"/>
      <c r="W116" s="139"/>
      <c r="X116" s="139"/>
      <c r="Y116" s="139"/>
      <c r="Z116" s="139"/>
      <c r="AA116" s="139"/>
      <c r="AB116" s="139"/>
      <c r="AC116" s="139"/>
      <c r="AD116" s="139"/>
      <c r="AE116" s="139"/>
      <c r="AF116" s="127"/>
    </row>
    <row r="117" spans="1:32" s="37" customFormat="1" x14ac:dyDescent="0.35">
      <c r="A117" s="268"/>
      <c r="B117" s="144" t="s">
        <v>237</v>
      </c>
      <c r="C117" s="364"/>
      <c r="D117" s="148">
        <v>2.25</v>
      </c>
      <c r="E117" s="333"/>
      <c r="F117" s="338"/>
      <c r="G117" s="139"/>
      <c r="H117" s="139"/>
      <c r="I117" s="139"/>
      <c r="J117" s="139"/>
      <c r="K117" s="139"/>
      <c r="L117" s="139"/>
      <c r="M117" s="139"/>
      <c r="N117" s="139"/>
      <c r="O117" s="139"/>
      <c r="P117" s="138"/>
      <c r="Q117" s="138"/>
      <c r="R117" s="138"/>
      <c r="S117" s="138"/>
      <c r="T117" s="139"/>
      <c r="U117" s="139"/>
      <c r="V117" s="139"/>
      <c r="W117" s="139"/>
      <c r="X117" s="139"/>
      <c r="Y117" s="139"/>
      <c r="Z117" s="139"/>
      <c r="AA117" s="139"/>
      <c r="AB117" s="139"/>
      <c r="AC117" s="139"/>
      <c r="AD117" s="139"/>
      <c r="AE117" s="139"/>
      <c r="AF117" s="127"/>
    </row>
    <row r="118" spans="1:32" s="1" customFormat="1" ht="40.049999999999997" customHeight="1" x14ac:dyDescent="0.35">
      <c r="A118" s="269"/>
      <c r="B118" s="145" t="s">
        <v>238</v>
      </c>
      <c r="C118" s="364"/>
      <c r="D118" s="149">
        <v>3</v>
      </c>
      <c r="E118" s="333"/>
      <c r="F118" s="334"/>
      <c r="G118" s="225"/>
      <c r="H118" s="225"/>
      <c r="I118" s="226"/>
      <c r="J118" s="225"/>
      <c r="K118" s="225"/>
      <c r="L118" s="225"/>
      <c r="M118" s="225"/>
      <c r="N118" s="225"/>
      <c r="O118" s="225"/>
      <c r="P118" s="226"/>
      <c r="Q118" s="226"/>
      <c r="R118" s="226"/>
      <c r="S118" s="226"/>
      <c r="T118" s="225"/>
      <c r="U118" s="225"/>
      <c r="V118" s="225"/>
      <c r="W118" s="225"/>
      <c r="X118" s="225"/>
      <c r="Y118" s="225"/>
      <c r="Z118" s="225"/>
      <c r="AA118" s="225"/>
      <c r="AB118" s="225"/>
      <c r="AC118" s="225"/>
      <c r="AD118" s="225"/>
      <c r="AE118" s="225"/>
      <c r="AF118" s="74"/>
    </row>
    <row r="119" spans="1:32" s="171" customFormat="1" ht="66" customHeight="1" x14ac:dyDescent="0.35">
      <c r="A119" s="253" t="str">
        <f>IF(A114="x", $D114, IF(A115="x", $D115, IF(A116="x", $D116, IF(A117="x", $D117, IF(A118="x", $D118, "-")))))</f>
        <v>-</v>
      </c>
      <c r="B119" s="272" t="s">
        <v>158</v>
      </c>
      <c r="C119" s="253" t="str">
        <f>IF(C114="x", $D114, IF(C115="x", $D115, IF(C116="x", $D116, IF(C117="x", $D117, IF(C118="x", $D118, "-")))))</f>
        <v>-</v>
      </c>
      <c r="D119" s="308" t="s">
        <v>158</v>
      </c>
      <c r="E119" s="333"/>
      <c r="F119" s="338"/>
      <c r="G119" s="134"/>
      <c r="H119" s="134"/>
      <c r="I119" s="127"/>
      <c r="J119" s="127"/>
      <c r="K119" s="134"/>
      <c r="L119" s="134"/>
      <c r="M119" s="134"/>
      <c r="N119" s="134"/>
      <c r="O119" s="134"/>
      <c r="P119" s="127"/>
      <c r="Q119" s="127"/>
      <c r="R119" s="127"/>
      <c r="S119" s="127"/>
      <c r="T119" s="127"/>
      <c r="U119" s="134"/>
      <c r="V119" s="134"/>
      <c r="W119" s="134"/>
      <c r="X119" s="134"/>
      <c r="Y119" s="134"/>
      <c r="Z119" s="134"/>
      <c r="AA119" s="134"/>
      <c r="AB119" s="134"/>
      <c r="AC119" s="134"/>
      <c r="AD119" s="134"/>
      <c r="AE119" s="134"/>
      <c r="AF119" s="134"/>
    </row>
    <row r="120" spans="1:32" s="171" customFormat="1" ht="21" x14ac:dyDescent="0.4">
      <c r="A120" s="360" t="s">
        <v>159</v>
      </c>
      <c r="B120" s="216"/>
      <c r="C120" s="219"/>
      <c r="D120" s="216"/>
      <c r="E120" s="334"/>
      <c r="F120" s="341"/>
      <c r="G120" s="134"/>
      <c r="H120" s="134"/>
      <c r="I120" s="127"/>
      <c r="J120" s="127"/>
      <c r="K120" s="134"/>
      <c r="L120" s="134"/>
      <c r="M120" s="134"/>
      <c r="N120" s="134"/>
      <c r="O120" s="134"/>
      <c r="P120" s="127"/>
      <c r="Q120" s="127"/>
      <c r="R120" s="127"/>
      <c r="S120" s="127"/>
      <c r="T120" s="127"/>
      <c r="U120" s="134"/>
      <c r="V120" s="134"/>
      <c r="W120" s="134"/>
      <c r="X120" s="134"/>
      <c r="Y120" s="134"/>
      <c r="Z120" s="134"/>
      <c r="AA120" s="134"/>
      <c r="AB120" s="134"/>
      <c r="AC120" s="134"/>
      <c r="AD120" s="134"/>
      <c r="AE120" s="134"/>
      <c r="AF120" s="134"/>
    </row>
    <row r="121" spans="1:32" s="171" customFormat="1" ht="63" x14ac:dyDescent="0.4">
      <c r="A121" s="128" t="s">
        <v>323</v>
      </c>
      <c r="B121" s="122" t="s">
        <v>154</v>
      </c>
      <c r="C121" s="123" t="s">
        <v>328</v>
      </c>
      <c r="D121" s="123" t="s">
        <v>153</v>
      </c>
      <c r="E121" s="134"/>
      <c r="F121" s="134"/>
      <c r="G121" s="127"/>
      <c r="H121" s="127"/>
      <c r="I121" s="134"/>
      <c r="J121" s="134"/>
      <c r="K121" s="134"/>
      <c r="L121" s="134"/>
      <c r="M121" s="134"/>
      <c r="N121" s="127"/>
      <c r="O121" s="127"/>
      <c r="P121" s="127"/>
      <c r="Q121" s="127"/>
      <c r="R121" s="127"/>
      <c r="S121" s="134"/>
      <c r="T121" s="134"/>
      <c r="U121" s="134"/>
      <c r="V121" s="134"/>
      <c r="W121" s="134"/>
      <c r="X121" s="134"/>
      <c r="Y121" s="134"/>
      <c r="Z121" s="134"/>
      <c r="AA121" s="134"/>
      <c r="AB121" s="134"/>
      <c r="AC121" s="134"/>
      <c r="AD121" s="134"/>
    </row>
    <row r="122" spans="1:32" s="171" customFormat="1" ht="40.799999999999997" x14ac:dyDescent="0.35">
      <c r="A122" s="125"/>
      <c r="B122" s="144" t="s">
        <v>239</v>
      </c>
      <c r="C122" s="120"/>
      <c r="D122" s="148">
        <v>0</v>
      </c>
      <c r="E122" s="134"/>
      <c r="F122" s="134"/>
      <c r="G122" s="127"/>
      <c r="H122" s="127"/>
      <c r="I122" s="134"/>
      <c r="J122" s="134"/>
      <c r="K122" s="134"/>
      <c r="L122" s="134"/>
      <c r="M122" s="134"/>
      <c r="N122" s="127"/>
      <c r="O122" s="127"/>
      <c r="P122" s="127"/>
      <c r="Q122" s="127"/>
      <c r="R122" s="134"/>
      <c r="S122" s="134"/>
      <c r="T122" s="134"/>
      <c r="U122" s="134"/>
      <c r="V122" s="134"/>
      <c r="W122" s="134"/>
      <c r="X122" s="134"/>
      <c r="Y122" s="134"/>
      <c r="Z122" s="134"/>
      <c r="AA122" s="134"/>
      <c r="AB122" s="134"/>
      <c r="AC122" s="134"/>
      <c r="AD122" s="134"/>
    </row>
    <row r="123" spans="1:32" s="171" customFormat="1" ht="40.799999999999997" x14ac:dyDescent="0.35">
      <c r="A123" s="125"/>
      <c r="B123" s="144" t="s">
        <v>240</v>
      </c>
      <c r="C123" s="120"/>
      <c r="D123" s="148">
        <v>0.75</v>
      </c>
      <c r="E123" s="134"/>
      <c r="F123" s="134"/>
      <c r="G123" s="127"/>
      <c r="H123" s="127"/>
      <c r="I123" s="134"/>
      <c r="J123" s="134"/>
      <c r="K123" s="134"/>
      <c r="L123" s="134"/>
      <c r="M123" s="134"/>
      <c r="N123" s="127"/>
      <c r="O123" s="127"/>
      <c r="P123" s="127"/>
      <c r="Q123" s="127"/>
      <c r="R123" s="134"/>
      <c r="S123" s="134"/>
      <c r="T123" s="134"/>
      <c r="U123" s="134"/>
      <c r="V123" s="134"/>
      <c r="W123" s="134"/>
      <c r="X123" s="134"/>
      <c r="Y123" s="134"/>
      <c r="Z123" s="134"/>
      <c r="AA123" s="134"/>
      <c r="AB123" s="134"/>
      <c r="AC123" s="134"/>
      <c r="AD123" s="134"/>
    </row>
    <row r="124" spans="1:32" ht="40.799999999999997" x14ac:dyDescent="0.35">
      <c r="A124" s="125"/>
      <c r="B124" s="144" t="s">
        <v>241</v>
      </c>
      <c r="C124" s="120"/>
      <c r="D124" s="148">
        <v>1.5</v>
      </c>
      <c r="E124"/>
      <c r="F124"/>
      <c r="I124"/>
      <c r="J124"/>
      <c r="P124"/>
      <c r="Q124"/>
      <c r="R124"/>
      <c r="S124"/>
    </row>
    <row r="125" spans="1:32" s="183" customFormat="1" ht="39" customHeight="1" x14ac:dyDescent="0.35">
      <c r="A125" s="125"/>
      <c r="B125" s="144" t="s">
        <v>242</v>
      </c>
      <c r="C125" s="120"/>
      <c r="D125" s="148">
        <v>2.25</v>
      </c>
      <c r="E125" s="135"/>
      <c r="F125" s="135"/>
      <c r="G125" s="74"/>
      <c r="H125" s="74"/>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row>
    <row r="126" spans="1:32" s="171" customFormat="1" x14ac:dyDescent="0.35">
      <c r="A126" s="125"/>
      <c r="B126" s="145" t="s">
        <v>243</v>
      </c>
      <c r="C126" s="124"/>
      <c r="D126" s="149">
        <v>3</v>
      </c>
      <c r="E126" s="134"/>
      <c r="F126" s="134"/>
      <c r="G126" s="127"/>
      <c r="H126" s="127"/>
      <c r="I126" s="134"/>
      <c r="J126" s="134"/>
      <c r="K126" s="134"/>
      <c r="L126" s="134"/>
      <c r="M126" s="134"/>
      <c r="N126" s="127"/>
      <c r="O126" s="127"/>
      <c r="P126" s="127"/>
      <c r="Q126" s="127"/>
      <c r="R126" s="134"/>
      <c r="S126" s="134"/>
      <c r="T126" s="134"/>
      <c r="U126" s="134"/>
      <c r="V126" s="134"/>
      <c r="W126" s="134"/>
      <c r="X126" s="134"/>
      <c r="Y126" s="134"/>
      <c r="Z126" s="134"/>
      <c r="AA126" s="134"/>
      <c r="AB126" s="134"/>
      <c r="AC126" s="134"/>
      <c r="AD126" s="134"/>
    </row>
    <row r="127" spans="1:32" s="171" customFormat="1" ht="21" x14ac:dyDescent="0.35">
      <c r="A127" s="271" t="str">
        <f>IF(A122="x", $D122, IF(A123="x", $D123, IF(A124="x", $D124, IF(A125="x", $D125, IF(A126="x", $D126, "-")))))</f>
        <v>-</v>
      </c>
      <c r="B127" s="272" t="s">
        <v>158</v>
      </c>
      <c r="C127" s="271" t="str">
        <f>IF(C122="x", $D122, IF(C123="x", $D123, IF(C124="x", $D124, IF(C125="x", $D125, IF(C126="x", $D126, "-")))))</f>
        <v>-</v>
      </c>
      <c r="D127" s="149" t="s">
        <v>158</v>
      </c>
      <c r="E127" s="140"/>
      <c r="F127" s="140"/>
      <c r="G127" s="134"/>
      <c r="H127" s="134"/>
      <c r="I127" s="134"/>
      <c r="J127" s="134"/>
      <c r="K127" s="134"/>
      <c r="L127" s="134"/>
      <c r="M127" s="134"/>
      <c r="N127" s="127"/>
      <c r="O127" s="127"/>
      <c r="P127" s="127"/>
      <c r="Q127" s="127"/>
      <c r="R127" s="127"/>
      <c r="S127" s="134"/>
      <c r="T127" s="134"/>
      <c r="U127" s="134"/>
      <c r="V127" s="134"/>
      <c r="W127" s="134"/>
      <c r="X127" s="134"/>
      <c r="Y127" s="134"/>
      <c r="Z127" s="134"/>
      <c r="AA127" s="134"/>
      <c r="AB127" s="134"/>
      <c r="AC127" s="134"/>
      <c r="AD127" s="134"/>
    </row>
    <row r="128" spans="1:32" s="171" customFormat="1" ht="22.8" x14ac:dyDescent="0.4">
      <c r="A128" s="206" t="s">
        <v>244</v>
      </c>
      <c r="B128" s="216"/>
      <c r="C128" s="219"/>
      <c r="D128" s="216"/>
      <c r="E128" s="344"/>
      <c r="F128" s="341"/>
      <c r="G128" s="140"/>
      <c r="H128" s="140"/>
      <c r="I128" s="134"/>
      <c r="J128" s="134"/>
      <c r="K128" s="134"/>
      <c r="L128" s="134"/>
      <c r="M128" s="134"/>
      <c r="N128" s="134"/>
      <c r="O128" s="134"/>
      <c r="P128" s="127"/>
      <c r="Q128" s="127"/>
      <c r="R128" s="127"/>
      <c r="S128" s="127"/>
      <c r="T128" s="127"/>
      <c r="U128" s="134"/>
      <c r="V128" s="134"/>
      <c r="W128" s="134"/>
      <c r="X128" s="134"/>
      <c r="Y128" s="134"/>
      <c r="Z128" s="134"/>
      <c r="AA128" s="134"/>
      <c r="AB128" s="134"/>
      <c r="AC128" s="134"/>
      <c r="AD128" s="134"/>
      <c r="AE128" s="134"/>
      <c r="AF128" s="134"/>
    </row>
    <row r="129" spans="1:32" s="171" customFormat="1" ht="21" x14ac:dyDescent="0.35">
      <c r="A129" s="358" t="s">
        <v>152</v>
      </c>
      <c r="B129" s="176"/>
      <c r="C129" s="177"/>
      <c r="D129" s="176"/>
      <c r="E129" s="339"/>
      <c r="F129" s="340"/>
      <c r="G129" s="140"/>
      <c r="H129" s="140"/>
      <c r="I129" s="134"/>
      <c r="J129" s="134"/>
      <c r="K129" s="134"/>
      <c r="L129" s="134"/>
      <c r="M129" s="134"/>
      <c r="N129" s="134"/>
      <c r="O129" s="134"/>
      <c r="P129" s="127"/>
      <c r="Q129" s="127"/>
      <c r="R129" s="127"/>
      <c r="S129" s="127"/>
      <c r="T129" s="127"/>
      <c r="U129" s="141"/>
      <c r="V129" s="134"/>
      <c r="W129" s="134"/>
      <c r="X129" s="134"/>
      <c r="Y129" s="134"/>
      <c r="Z129" s="134"/>
      <c r="AA129" s="134"/>
      <c r="AB129" s="134"/>
      <c r="AC129" s="134"/>
      <c r="AD129" s="134"/>
      <c r="AE129" s="134"/>
      <c r="AF129" s="134"/>
    </row>
    <row r="130" spans="1:32" s="171" customFormat="1" ht="63" x14ac:dyDescent="0.4">
      <c r="A130" s="128" t="s">
        <v>162</v>
      </c>
      <c r="B130" s="122" t="s">
        <v>154</v>
      </c>
      <c r="C130" s="128" t="s">
        <v>336</v>
      </c>
      <c r="D130" s="330" t="s">
        <v>327</v>
      </c>
      <c r="E130" s="339"/>
      <c r="F130" s="340"/>
      <c r="G130" s="140"/>
      <c r="H130" s="140"/>
      <c r="I130" s="134"/>
      <c r="J130" s="134"/>
      <c r="K130" s="134"/>
      <c r="L130" s="134"/>
      <c r="M130" s="134"/>
      <c r="N130" s="134"/>
      <c r="O130" s="134"/>
      <c r="P130" s="127"/>
      <c r="Q130" s="127"/>
      <c r="R130" s="127"/>
      <c r="S130" s="127"/>
      <c r="T130" s="127"/>
      <c r="U130" s="141"/>
      <c r="V130" s="134"/>
      <c r="W130" s="134"/>
      <c r="X130" s="134"/>
      <c r="Y130" s="134"/>
      <c r="Z130" s="134"/>
      <c r="AA130" s="134"/>
      <c r="AB130" s="134"/>
      <c r="AC130" s="134"/>
      <c r="AD130" s="134"/>
      <c r="AE130" s="134"/>
      <c r="AF130" s="134"/>
    </row>
    <row r="131" spans="1:32" s="183" customFormat="1" ht="40.049999999999997" customHeight="1" x14ac:dyDescent="0.35">
      <c r="A131" s="252"/>
      <c r="B131" s="144" t="s">
        <v>245</v>
      </c>
      <c r="C131" s="365"/>
      <c r="D131" s="148">
        <v>0</v>
      </c>
      <c r="E131" s="339"/>
      <c r="F131" s="340"/>
      <c r="G131" s="228"/>
      <c r="H131" s="228"/>
      <c r="I131" s="135"/>
      <c r="J131" s="135"/>
      <c r="K131" s="135"/>
      <c r="L131" s="135"/>
      <c r="M131" s="135"/>
      <c r="N131" s="135"/>
      <c r="O131" s="135"/>
      <c r="P131" s="74"/>
      <c r="Q131" s="74"/>
      <c r="R131" s="74"/>
      <c r="S131" s="74"/>
      <c r="T131" s="74"/>
      <c r="U131" s="135"/>
      <c r="V131" s="135"/>
      <c r="W131" s="135"/>
      <c r="X131" s="135"/>
      <c r="Y131" s="135"/>
      <c r="Z131" s="135"/>
      <c r="AA131" s="135"/>
      <c r="AB131" s="135"/>
      <c r="AC131" s="135"/>
      <c r="AD131" s="135"/>
      <c r="AE131" s="135"/>
      <c r="AF131" s="135"/>
    </row>
    <row r="132" spans="1:32" s="171" customFormat="1" ht="40.799999999999997" x14ac:dyDescent="0.35">
      <c r="A132" s="252"/>
      <c r="B132" s="144" t="s">
        <v>246</v>
      </c>
      <c r="C132" s="365"/>
      <c r="D132" s="148">
        <v>0.75</v>
      </c>
      <c r="E132" s="339"/>
      <c r="F132" s="340"/>
      <c r="G132" s="140"/>
      <c r="H132" s="140"/>
      <c r="I132" s="134"/>
      <c r="J132" s="134"/>
      <c r="K132" s="134"/>
      <c r="L132" s="134"/>
      <c r="M132" s="134"/>
      <c r="N132" s="134"/>
      <c r="O132" s="134"/>
      <c r="P132" s="127"/>
      <c r="Q132" s="127"/>
      <c r="R132" s="127"/>
      <c r="S132" s="127"/>
      <c r="T132" s="127"/>
      <c r="U132" s="134"/>
      <c r="V132" s="134"/>
      <c r="W132" s="134"/>
      <c r="X132" s="134"/>
      <c r="Y132" s="134"/>
      <c r="Z132" s="134"/>
      <c r="AA132" s="134"/>
      <c r="AB132" s="134"/>
      <c r="AC132" s="134"/>
      <c r="AD132" s="134"/>
      <c r="AE132" s="134"/>
      <c r="AF132" s="134"/>
    </row>
    <row r="133" spans="1:32" s="183" customFormat="1" ht="40.049999999999997" customHeight="1" x14ac:dyDescent="0.35">
      <c r="A133" s="252"/>
      <c r="B133" s="144" t="s">
        <v>247</v>
      </c>
      <c r="C133" s="365"/>
      <c r="D133" s="148">
        <v>1.5</v>
      </c>
      <c r="E133" s="339"/>
      <c r="F133" s="340"/>
      <c r="G133" s="228"/>
      <c r="H133" s="228"/>
      <c r="I133" s="135"/>
      <c r="J133" s="135"/>
      <c r="K133" s="135"/>
      <c r="L133" s="135"/>
      <c r="M133" s="135"/>
      <c r="N133" s="135"/>
      <c r="O133" s="135"/>
      <c r="P133" s="74"/>
      <c r="Q133" s="74"/>
      <c r="R133" s="74"/>
      <c r="S133" s="74"/>
      <c r="T133" s="74"/>
      <c r="U133" s="229"/>
      <c r="V133" s="135"/>
      <c r="W133" s="135"/>
      <c r="X133" s="135"/>
      <c r="Y133" s="135"/>
      <c r="Z133" s="135"/>
      <c r="AA133" s="135"/>
      <c r="AB133" s="135"/>
      <c r="AC133" s="135"/>
      <c r="AD133" s="135"/>
      <c r="AE133" s="135"/>
      <c r="AF133" s="135"/>
    </row>
    <row r="134" spans="1:32" s="171" customFormat="1" ht="21" x14ac:dyDescent="0.35">
      <c r="A134" s="252"/>
      <c r="B134" s="144" t="s">
        <v>248</v>
      </c>
      <c r="C134" s="365"/>
      <c r="D134" s="148">
        <v>2.25</v>
      </c>
      <c r="E134" s="339"/>
      <c r="F134" s="340"/>
      <c r="G134" s="134"/>
      <c r="H134" s="134"/>
      <c r="I134" s="127"/>
      <c r="J134" s="127"/>
      <c r="K134" s="134"/>
      <c r="L134" s="134"/>
      <c r="M134" s="134"/>
      <c r="N134" s="134"/>
      <c r="O134" s="134"/>
      <c r="P134" s="127"/>
      <c r="Q134" s="127"/>
      <c r="R134" s="127"/>
      <c r="S134" s="127"/>
      <c r="T134" s="134"/>
      <c r="U134" s="134"/>
      <c r="V134" s="134"/>
      <c r="W134" s="134"/>
      <c r="X134" s="134"/>
      <c r="Y134" s="134"/>
      <c r="Z134" s="134"/>
      <c r="AA134" s="134"/>
      <c r="AB134" s="134"/>
      <c r="AC134" s="134"/>
      <c r="AD134" s="134"/>
      <c r="AE134" s="134"/>
      <c r="AF134" s="134"/>
    </row>
    <row r="135" spans="1:32" s="171" customFormat="1" ht="40.799999999999997" x14ac:dyDescent="0.35">
      <c r="A135" s="270"/>
      <c r="B135" s="145" t="s">
        <v>249</v>
      </c>
      <c r="C135" s="365"/>
      <c r="D135" s="149">
        <v>3</v>
      </c>
      <c r="E135" s="339"/>
      <c r="F135" s="340"/>
      <c r="G135" s="134"/>
      <c r="H135" s="134"/>
      <c r="I135" s="127"/>
      <c r="J135" s="127"/>
      <c r="K135" s="134"/>
      <c r="L135" s="134"/>
      <c r="M135" s="134"/>
      <c r="N135" s="134"/>
      <c r="O135" s="134"/>
      <c r="P135" s="127"/>
      <c r="Q135" s="127"/>
      <c r="R135" s="127"/>
      <c r="S135" s="127"/>
      <c r="T135" s="127"/>
      <c r="U135" s="134"/>
      <c r="V135" s="134"/>
      <c r="W135" s="134"/>
      <c r="X135" s="134"/>
      <c r="Y135" s="134"/>
      <c r="Z135" s="134"/>
      <c r="AA135" s="134"/>
      <c r="AB135" s="134"/>
      <c r="AC135" s="134"/>
      <c r="AD135" s="134"/>
      <c r="AE135" s="134"/>
      <c r="AF135" s="134"/>
    </row>
    <row r="136" spans="1:32" s="171" customFormat="1" ht="21" x14ac:dyDescent="0.35">
      <c r="A136" s="253" t="str">
        <f>IF(A131="x", $D131, IF(A132="x", $D132, IF(A133="x", $D133, IF(A134="x", $D134, IF(A135="x", $D135, "-")))))</f>
        <v>-</v>
      </c>
      <c r="B136" s="272" t="s">
        <v>158</v>
      </c>
      <c r="C136" s="253" t="str">
        <f>IF(C131="x", $D131, IF(C132="x", $D132, IF(C133="x", $D133, IF(C134="x", $D134, IF(C135="x", $D135, "-")))))</f>
        <v>-</v>
      </c>
      <c r="D136" s="308" t="s">
        <v>158</v>
      </c>
      <c r="E136" s="339"/>
      <c r="F136" s="340"/>
      <c r="G136" s="134"/>
      <c r="H136" s="134"/>
      <c r="I136" s="127"/>
      <c r="J136" s="127"/>
      <c r="K136" s="134"/>
      <c r="L136" s="134"/>
      <c r="M136" s="134"/>
      <c r="N136" s="134"/>
      <c r="O136" s="134"/>
      <c r="P136" s="127"/>
      <c r="Q136" s="127"/>
      <c r="R136" s="127"/>
      <c r="S136" s="127"/>
      <c r="T136" s="127"/>
      <c r="U136" s="134"/>
      <c r="V136" s="134"/>
      <c r="W136" s="134"/>
      <c r="X136" s="134"/>
      <c r="Y136" s="134"/>
      <c r="Z136" s="134"/>
      <c r="AA136" s="134"/>
      <c r="AB136" s="134"/>
      <c r="AC136" s="134"/>
      <c r="AD136" s="134"/>
      <c r="AE136" s="134"/>
      <c r="AF136" s="134"/>
    </row>
    <row r="137" spans="1:32" s="183" customFormat="1" ht="21" x14ac:dyDescent="0.4">
      <c r="A137" s="360" t="s">
        <v>159</v>
      </c>
      <c r="B137" s="216"/>
      <c r="C137" s="219"/>
      <c r="D137" s="216"/>
      <c r="E137" s="334"/>
      <c r="F137" s="341"/>
      <c r="G137" s="135"/>
      <c r="H137" s="135"/>
      <c r="I137" s="74"/>
      <c r="J137" s="74"/>
      <c r="K137" s="135"/>
      <c r="L137" s="135"/>
      <c r="M137" s="135"/>
      <c r="N137" s="135"/>
      <c r="O137" s="135"/>
      <c r="P137" s="74"/>
      <c r="Q137" s="74"/>
      <c r="R137" s="74"/>
      <c r="S137" s="74"/>
      <c r="T137" s="135"/>
      <c r="U137" s="135"/>
      <c r="V137" s="135"/>
      <c r="W137" s="135"/>
      <c r="X137" s="135"/>
      <c r="Y137" s="135"/>
      <c r="Z137" s="135"/>
      <c r="AA137" s="135"/>
      <c r="AB137" s="135"/>
      <c r="AC137" s="135"/>
      <c r="AD137" s="135"/>
      <c r="AE137" s="135"/>
      <c r="AF137" s="135"/>
    </row>
    <row r="138" spans="1:32" s="171" customFormat="1" ht="66" customHeight="1" x14ac:dyDescent="0.4">
      <c r="A138" s="128" t="s">
        <v>323</v>
      </c>
      <c r="B138" s="122" t="s">
        <v>154</v>
      </c>
      <c r="C138" s="123" t="s">
        <v>328</v>
      </c>
      <c r="D138" s="123" t="s">
        <v>153</v>
      </c>
      <c r="E138" s="134"/>
      <c r="F138" s="134"/>
      <c r="G138" s="127"/>
      <c r="H138" s="127"/>
      <c r="I138" s="134"/>
      <c r="J138" s="134"/>
      <c r="K138" s="134"/>
      <c r="L138" s="134"/>
      <c r="M138" s="134"/>
      <c r="N138" s="127"/>
      <c r="O138" s="127"/>
      <c r="P138" s="127"/>
      <c r="Q138" s="127"/>
      <c r="R138" s="127"/>
      <c r="S138" s="134"/>
      <c r="T138" s="134"/>
      <c r="U138" s="134"/>
      <c r="V138" s="134"/>
      <c r="W138" s="134"/>
      <c r="X138" s="134"/>
      <c r="Y138" s="134"/>
      <c r="Z138" s="134"/>
      <c r="AA138" s="134"/>
      <c r="AB138" s="134"/>
      <c r="AC138" s="134"/>
      <c r="AD138" s="134"/>
    </row>
    <row r="139" spans="1:32" s="171" customFormat="1" ht="45.75" customHeight="1" x14ac:dyDescent="0.35">
      <c r="A139" s="117"/>
      <c r="B139" s="144" t="s">
        <v>250</v>
      </c>
      <c r="C139" s="124"/>
      <c r="D139" s="146">
        <v>0</v>
      </c>
      <c r="E139" s="134"/>
      <c r="F139" s="134"/>
      <c r="G139" s="127"/>
      <c r="H139" s="127"/>
      <c r="I139" s="134"/>
      <c r="J139" s="134"/>
      <c r="K139" s="134"/>
      <c r="L139" s="134"/>
      <c r="M139" s="134"/>
      <c r="N139" s="127"/>
      <c r="O139" s="127"/>
      <c r="P139" s="127"/>
      <c r="Q139" s="127"/>
      <c r="R139" s="127"/>
      <c r="S139" s="134"/>
      <c r="T139" s="134"/>
      <c r="U139" s="134"/>
      <c r="V139" s="134"/>
      <c r="W139" s="134"/>
      <c r="X139" s="134"/>
      <c r="Y139" s="134"/>
      <c r="Z139" s="134"/>
      <c r="AA139" s="134"/>
      <c r="AB139" s="134"/>
      <c r="AC139" s="134"/>
      <c r="AD139" s="134"/>
    </row>
    <row r="140" spans="1:32" s="171" customFormat="1" ht="32.25" customHeight="1" x14ac:dyDescent="0.35">
      <c r="A140" s="125"/>
      <c r="B140" s="144" t="s">
        <v>251</v>
      </c>
      <c r="C140" s="120"/>
      <c r="D140" s="146">
        <v>1.5</v>
      </c>
      <c r="E140" s="134"/>
      <c r="F140" s="134"/>
      <c r="G140" s="127"/>
      <c r="H140" s="127"/>
      <c r="I140" s="134"/>
      <c r="J140" s="134"/>
      <c r="K140" s="134"/>
      <c r="L140" s="134"/>
      <c r="M140" s="134"/>
      <c r="N140" s="127"/>
      <c r="O140" s="127"/>
      <c r="P140" s="127"/>
      <c r="Q140" s="127"/>
      <c r="R140" s="127"/>
      <c r="S140" s="134"/>
      <c r="T140" s="134"/>
      <c r="U140" s="134"/>
      <c r="V140" s="134"/>
      <c r="W140" s="134"/>
      <c r="X140" s="134"/>
      <c r="Y140" s="134"/>
      <c r="Z140" s="134"/>
      <c r="AA140" s="134"/>
      <c r="AB140" s="134"/>
      <c r="AC140" s="134"/>
      <c r="AD140" s="134"/>
    </row>
    <row r="141" spans="1:32" s="171" customFormat="1" ht="40.799999999999997" x14ac:dyDescent="0.35">
      <c r="A141" s="126"/>
      <c r="B141" s="145" t="s">
        <v>252</v>
      </c>
      <c r="C141" s="124"/>
      <c r="D141" s="147">
        <v>3</v>
      </c>
      <c r="E141" s="134"/>
      <c r="F141" s="134"/>
      <c r="G141" s="127"/>
      <c r="H141" s="127"/>
      <c r="I141" s="134"/>
      <c r="J141" s="134"/>
      <c r="K141" s="134"/>
      <c r="L141" s="134"/>
      <c r="M141" s="134"/>
      <c r="N141" s="127"/>
      <c r="O141" s="127"/>
      <c r="P141" s="127"/>
      <c r="Q141" s="127"/>
      <c r="R141" s="134"/>
      <c r="S141" s="134"/>
      <c r="T141" s="134"/>
      <c r="U141" s="134"/>
      <c r="V141" s="134"/>
      <c r="W141" s="134"/>
      <c r="X141" s="134"/>
      <c r="Y141" s="134"/>
      <c r="Z141" s="134"/>
      <c r="AA141" s="134"/>
      <c r="AB141" s="134"/>
      <c r="AC141" s="134"/>
      <c r="AD141" s="134"/>
    </row>
    <row r="142" spans="1:32" s="171" customFormat="1" ht="21" x14ac:dyDescent="0.35">
      <c r="A142" s="256" t="str">
        <f>IF(A139="x", $D139, IF(A140="x", $D140, IF(A141="x", $D141, "-")))</f>
        <v>-</v>
      </c>
      <c r="B142" s="272" t="s">
        <v>158</v>
      </c>
      <c r="C142" s="256" t="str">
        <f>IF(C139="x", $D139, IF(C140="x", $D140, IF(C141="x", $D141, "-")))</f>
        <v>-</v>
      </c>
      <c r="D142" s="149" t="s">
        <v>158</v>
      </c>
      <c r="E142" s="134"/>
      <c r="F142" s="134"/>
      <c r="G142" s="127"/>
      <c r="H142" s="127"/>
      <c r="I142" s="134"/>
      <c r="J142" s="134"/>
      <c r="K142" s="134"/>
      <c r="L142" s="134"/>
      <c r="M142" s="134"/>
      <c r="N142" s="127"/>
      <c r="O142" s="127"/>
      <c r="P142" s="127"/>
      <c r="Q142" s="127"/>
      <c r="R142" s="134"/>
      <c r="S142" s="134"/>
      <c r="T142" s="134"/>
      <c r="U142" s="134"/>
      <c r="V142" s="134"/>
      <c r="W142" s="134"/>
      <c r="X142" s="134"/>
      <c r="Y142" s="134"/>
      <c r="Z142" s="134"/>
      <c r="AA142" s="134"/>
      <c r="AB142" s="134"/>
      <c r="AC142" s="134"/>
      <c r="AD142" s="134"/>
    </row>
    <row r="143" spans="1:32" s="183" customFormat="1" ht="40.049999999999997" customHeight="1" x14ac:dyDescent="0.4">
      <c r="A143" s="206" t="s">
        <v>253</v>
      </c>
      <c r="B143" s="216"/>
      <c r="C143" s="219"/>
      <c r="D143" s="51"/>
      <c r="E143" s="334"/>
      <c r="F143" s="341"/>
      <c r="G143" s="135"/>
      <c r="H143" s="135"/>
      <c r="I143" s="74"/>
      <c r="J143" s="74"/>
      <c r="K143" s="135"/>
      <c r="L143" s="135"/>
      <c r="M143" s="135"/>
      <c r="N143" s="135"/>
      <c r="O143" s="135"/>
      <c r="P143" s="74"/>
      <c r="Q143" s="74"/>
      <c r="R143" s="74"/>
      <c r="S143" s="74"/>
      <c r="T143" s="74"/>
      <c r="U143" s="135"/>
      <c r="V143" s="135"/>
      <c r="W143" s="135"/>
      <c r="X143" s="135"/>
      <c r="Y143" s="135"/>
      <c r="Z143" s="135"/>
      <c r="AA143" s="135"/>
      <c r="AB143" s="135"/>
      <c r="AC143" s="135"/>
      <c r="AD143" s="135"/>
      <c r="AE143" s="135"/>
      <c r="AF143" s="135"/>
    </row>
    <row r="144" spans="1:32" s="171" customFormat="1" ht="21" x14ac:dyDescent="0.35">
      <c r="A144" s="358" t="s">
        <v>152</v>
      </c>
      <c r="B144" s="176"/>
      <c r="C144" s="177"/>
      <c r="D144" s="176"/>
      <c r="E144" s="339"/>
      <c r="F144" s="340"/>
      <c r="G144" s="134"/>
      <c r="H144" s="134"/>
      <c r="I144" s="127"/>
      <c r="J144" s="127"/>
      <c r="K144" s="134"/>
      <c r="L144" s="134"/>
      <c r="M144" s="134"/>
      <c r="N144" s="134"/>
      <c r="O144" s="134"/>
      <c r="P144" s="127"/>
      <c r="Q144" s="127"/>
      <c r="R144" s="127"/>
      <c r="S144" s="127"/>
      <c r="T144" s="127"/>
      <c r="U144" s="134"/>
      <c r="V144" s="134"/>
      <c r="W144" s="134"/>
      <c r="X144" s="134"/>
      <c r="Y144" s="134"/>
      <c r="Z144" s="134"/>
      <c r="AA144" s="134"/>
      <c r="AB144" s="134"/>
      <c r="AC144" s="134"/>
      <c r="AD144" s="134"/>
      <c r="AE144" s="134"/>
      <c r="AF144" s="134"/>
    </row>
    <row r="145" spans="1:32" s="171" customFormat="1" ht="63" x14ac:dyDescent="0.4">
      <c r="A145" s="128" t="s">
        <v>324</v>
      </c>
      <c r="B145" s="122" t="s">
        <v>154</v>
      </c>
      <c r="C145" s="128" t="s">
        <v>325</v>
      </c>
      <c r="D145" s="330" t="s">
        <v>153</v>
      </c>
      <c r="E145" s="339"/>
      <c r="F145" s="340"/>
      <c r="G145" s="134"/>
      <c r="H145" s="134"/>
      <c r="I145" s="127"/>
      <c r="J145" s="127"/>
      <c r="K145" s="134"/>
      <c r="L145" s="134"/>
      <c r="M145" s="134"/>
      <c r="N145" s="134"/>
      <c r="O145" s="134"/>
      <c r="P145" s="127"/>
      <c r="Q145" s="127"/>
      <c r="R145" s="127"/>
      <c r="S145" s="127"/>
      <c r="T145" s="134"/>
      <c r="U145" s="134"/>
      <c r="V145" s="134"/>
      <c r="W145" s="134"/>
      <c r="X145" s="134"/>
      <c r="Y145" s="134"/>
      <c r="Z145" s="134"/>
      <c r="AA145" s="134"/>
      <c r="AB145" s="134"/>
      <c r="AC145" s="134"/>
      <c r="AD145" s="134"/>
      <c r="AE145" s="134"/>
      <c r="AF145" s="134"/>
    </row>
    <row r="146" spans="1:32" s="183" customFormat="1" ht="40.049999999999997" customHeight="1" x14ac:dyDescent="0.35">
      <c r="A146" s="366"/>
      <c r="B146" s="144" t="s">
        <v>254</v>
      </c>
      <c r="C146" s="366"/>
      <c r="D146" s="148">
        <v>0</v>
      </c>
      <c r="E146" s="339"/>
      <c r="F146" s="340"/>
      <c r="G146" s="135"/>
      <c r="H146" s="135"/>
      <c r="I146" s="135"/>
      <c r="J146" s="135"/>
      <c r="K146" s="135"/>
      <c r="L146" s="135"/>
      <c r="M146" s="135"/>
      <c r="N146" s="135"/>
      <c r="O146" s="135"/>
      <c r="P146" s="74"/>
      <c r="Q146" s="74"/>
      <c r="R146" s="74"/>
      <c r="S146" s="74"/>
      <c r="T146" s="74"/>
      <c r="U146" s="135"/>
      <c r="V146" s="135"/>
      <c r="W146" s="135"/>
      <c r="X146" s="135"/>
      <c r="Y146" s="135"/>
      <c r="Z146" s="135"/>
      <c r="AA146" s="135"/>
      <c r="AB146" s="135"/>
      <c r="AC146" s="135"/>
      <c r="AD146" s="135"/>
      <c r="AE146" s="135"/>
      <c r="AF146" s="135"/>
    </row>
    <row r="147" spans="1:32" s="171" customFormat="1" ht="66" customHeight="1" x14ac:dyDescent="0.35">
      <c r="A147" s="366"/>
      <c r="B147" s="144" t="s">
        <v>255</v>
      </c>
      <c r="C147" s="366"/>
      <c r="D147" s="148">
        <v>1</v>
      </c>
      <c r="E147" s="339"/>
      <c r="F147" s="340"/>
      <c r="G147" s="134"/>
      <c r="H147" s="134"/>
      <c r="I147" s="134"/>
      <c r="J147" s="134"/>
      <c r="K147" s="134"/>
      <c r="L147" s="134"/>
      <c r="M147" s="134"/>
      <c r="N147" s="134"/>
      <c r="O147" s="134"/>
      <c r="P147" s="127"/>
      <c r="Q147" s="127"/>
      <c r="R147" s="127"/>
      <c r="S147" s="127"/>
      <c r="T147" s="127"/>
      <c r="U147" s="134"/>
      <c r="V147" s="134"/>
      <c r="W147" s="134"/>
      <c r="X147" s="134"/>
      <c r="Y147" s="134"/>
      <c r="Z147" s="134"/>
      <c r="AA147" s="134"/>
      <c r="AB147" s="134"/>
      <c r="AC147" s="134"/>
      <c r="AD147" s="134"/>
      <c r="AE147" s="134"/>
      <c r="AF147" s="134"/>
    </row>
    <row r="148" spans="1:32" s="171" customFormat="1" x14ac:dyDescent="0.35">
      <c r="A148" s="366"/>
      <c r="B148" s="144" t="s">
        <v>256</v>
      </c>
      <c r="C148" s="366"/>
      <c r="D148" s="148">
        <v>2</v>
      </c>
      <c r="E148" s="339"/>
      <c r="F148" s="340"/>
      <c r="G148" s="134"/>
      <c r="H148" s="134"/>
      <c r="I148" s="127"/>
      <c r="J148" s="127"/>
      <c r="K148" s="134"/>
      <c r="L148" s="134"/>
      <c r="M148" s="134"/>
      <c r="N148" s="134"/>
      <c r="O148" s="134"/>
      <c r="P148" s="127"/>
      <c r="Q148" s="127"/>
      <c r="R148" s="127"/>
      <c r="S148" s="127"/>
      <c r="T148" s="134"/>
      <c r="U148" s="134"/>
      <c r="V148" s="134"/>
      <c r="W148" s="134"/>
      <c r="X148" s="134"/>
      <c r="Y148" s="134"/>
      <c r="Z148" s="134"/>
      <c r="AA148" s="134"/>
      <c r="AB148" s="134"/>
      <c r="AC148" s="134"/>
      <c r="AD148" s="134"/>
      <c r="AE148" s="134"/>
      <c r="AF148" s="134"/>
    </row>
    <row r="149" spans="1:32" s="171" customFormat="1" x14ac:dyDescent="0.35">
      <c r="A149" s="366"/>
      <c r="B149" s="145" t="s">
        <v>257</v>
      </c>
      <c r="C149" s="366"/>
      <c r="D149" s="149">
        <v>3</v>
      </c>
      <c r="E149" s="339"/>
      <c r="F149" s="340"/>
      <c r="G149" s="134"/>
      <c r="H149" s="134"/>
      <c r="I149" s="127"/>
      <c r="J149" s="127"/>
      <c r="K149" s="134"/>
      <c r="L149" s="134"/>
      <c r="M149" s="134"/>
      <c r="N149" s="134"/>
      <c r="O149" s="134"/>
      <c r="P149" s="127"/>
      <c r="Q149" s="127"/>
      <c r="R149" s="127"/>
      <c r="S149" s="127"/>
      <c r="T149" s="127"/>
      <c r="U149" s="134"/>
      <c r="V149" s="134"/>
      <c r="W149" s="134"/>
      <c r="X149" s="134"/>
      <c r="Y149" s="134"/>
      <c r="Z149" s="134"/>
      <c r="AA149" s="134"/>
      <c r="AB149" s="134"/>
      <c r="AC149" s="134"/>
      <c r="AD149" s="134"/>
      <c r="AE149" s="134"/>
      <c r="AF149" s="134"/>
    </row>
    <row r="150" spans="1:32" s="171" customFormat="1" ht="48" customHeight="1" x14ac:dyDescent="0.35">
      <c r="A150" s="253" t="str">
        <f>IF(A146="x",$D146,IF(A147="x",$D147,IF(A148="x",$D148,IF(A149="x",$D149,"-"))))</f>
        <v>-</v>
      </c>
      <c r="B150" s="272" t="s">
        <v>158</v>
      </c>
      <c r="C150" s="253" t="str">
        <f>IF(C146="x",$D146,IF(C147="x",$D147,IF(C148="x",$D148,IF(C149="x",$D149,"-"))))</f>
        <v>-</v>
      </c>
      <c r="D150" s="308" t="s">
        <v>158</v>
      </c>
      <c r="E150" s="339"/>
      <c r="F150" s="340"/>
      <c r="G150" s="134"/>
      <c r="H150" s="134"/>
      <c r="I150" s="127"/>
      <c r="J150" s="127"/>
      <c r="K150" s="134"/>
      <c r="L150" s="134"/>
      <c r="M150" s="134"/>
      <c r="N150" s="134"/>
      <c r="O150" s="134"/>
      <c r="P150" s="127"/>
      <c r="Q150" s="127"/>
      <c r="R150" s="127"/>
      <c r="S150" s="127"/>
      <c r="T150" s="127"/>
      <c r="U150" s="134"/>
      <c r="V150" s="134"/>
      <c r="W150" s="134"/>
      <c r="X150" s="134"/>
      <c r="Y150" s="134"/>
      <c r="Z150" s="134"/>
      <c r="AA150" s="134"/>
      <c r="AB150" s="134"/>
      <c r="AC150" s="134"/>
      <c r="AD150" s="134"/>
      <c r="AE150" s="134"/>
      <c r="AF150" s="134"/>
    </row>
    <row r="151" spans="1:32" s="171" customFormat="1" ht="21" x14ac:dyDescent="0.4">
      <c r="A151" s="360" t="s">
        <v>159</v>
      </c>
      <c r="B151" s="216"/>
      <c r="C151" s="219"/>
      <c r="D151" s="216"/>
      <c r="E151" s="334"/>
      <c r="F151" s="341"/>
      <c r="G151" s="134"/>
      <c r="H151" s="134"/>
      <c r="I151" s="127"/>
      <c r="J151" s="127"/>
      <c r="K151" s="134"/>
      <c r="L151" s="134"/>
      <c r="M151" s="134"/>
      <c r="N151" s="134"/>
      <c r="O151" s="134"/>
      <c r="P151" s="127"/>
      <c r="Q151" s="127"/>
      <c r="R151" s="127"/>
      <c r="S151" s="127"/>
      <c r="T151" s="127"/>
      <c r="U151" s="134"/>
      <c r="V151" s="134"/>
      <c r="W151" s="134"/>
      <c r="X151" s="134"/>
      <c r="Y151" s="134"/>
      <c r="Z151" s="134"/>
      <c r="AA151" s="134"/>
      <c r="AB151" s="134"/>
      <c r="AC151" s="134"/>
      <c r="AD151" s="134"/>
      <c r="AE151" s="134"/>
      <c r="AF151" s="134"/>
    </row>
    <row r="152" spans="1:32" s="171" customFormat="1" ht="63" x14ac:dyDescent="0.4">
      <c r="A152" s="128" t="s">
        <v>323</v>
      </c>
      <c r="B152" s="122" t="s">
        <v>154</v>
      </c>
      <c r="C152" s="123" t="s">
        <v>328</v>
      </c>
      <c r="D152" s="123" t="s">
        <v>153</v>
      </c>
      <c r="E152" s="134"/>
      <c r="F152" s="134"/>
      <c r="G152" s="127"/>
      <c r="H152" s="127"/>
      <c r="I152" s="134"/>
      <c r="J152" s="134"/>
      <c r="K152" s="134"/>
      <c r="L152" s="134"/>
      <c r="M152" s="134"/>
      <c r="N152" s="127"/>
      <c r="O152" s="127"/>
      <c r="P152" s="127"/>
      <c r="Q152" s="127"/>
      <c r="R152" s="127"/>
      <c r="S152" s="134"/>
      <c r="T152" s="134"/>
      <c r="U152" s="134"/>
      <c r="V152" s="134"/>
      <c r="W152" s="134"/>
      <c r="X152" s="134"/>
      <c r="Y152" s="134"/>
      <c r="Z152" s="134"/>
      <c r="AA152" s="134"/>
      <c r="AB152" s="134"/>
      <c r="AC152" s="134"/>
      <c r="AD152" s="134"/>
    </row>
    <row r="153" spans="1:32" s="183" customFormat="1" ht="40.049999999999997" customHeight="1" x14ac:dyDescent="0.35">
      <c r="A153" s="125"/>
      <c r="B153" s="144" t="s">
        <v>258</v>
      </c>
      <c r="C153" s="120"/>
      <c r="D153" s="146">
        <v>0</v>
      </c>
      <c r="E153" s="135"/>
      <c r="F153" s="135"/>
      <c r="G153" s="74"/>
      <c r="H153" s="74"/>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row>
    <row r="154" spans="1:32" s="171" customFormat="1" ht="40.799999999999997" x14ac:dyDescent="0.35">
      <c r="A154" s="125"/>
      <c r="B154" s="144" t="s">
        <v>259</v>
      </c>
      <c r="C154" s="120"/>
      <c r="D154" s="146">
        <v>0.75</v>
      </c>
      <c r="E154" s="134"/>
      <c r="F154" s="134"/>
      <c r="G154" s="127"/>
      <c r="H154" s="127"/>
      <c r="I154" s="134"/>
      <c r="J154" s="134"/>
      <c r="K154" s="134"/>
      <c r="L154" s="134"/>
      <c r="M154" s="134"/>
      <c r="N154" s="127"/>
      <c r="O154" s="127"/>
      <c r="P154" s="127"/>
      <c r="Q154" s="127"/>
      <c r="R154" s="134"/>
      <c r="S154" s="134"/>
      <c r="T154" s="134"/>
      <c r="U154" s="134"/>
      <c r="V154" s="134"/>
      <c r="W154" s="134"/>
      <c r="X154" s="134"/>
      <c r="Y154" s="134"/>
      <c r="Z154" s="134"/>
      <c r="AA154" s="134"/>
      <c r="AB154" s="134"/>
      <c r="AC154" s="134"/>
      <c r="AD154" s="134"/>
    </row>
    <row r="155" spans="1:32" s="171" customFormat="1" x14ac:dyDescent="0.35">
      <c r="A155" s="125"/>
      <c r="B155" s="144" t="s">
        <v>260</v>
      </c>
      <c r="C155" s="120"/>
      <c r="D155" s="146">
        <v>1.5</v>
      </c>
      <c r="E155" s="140"/>
      <c r="F155" s="140"/>
      <c r="G155" s="121"/>
      <c r="H155" s="180"/>
      <c r="I155" s="134"/>
      <c r="J155" s="134"/>
      <c r="K155" s="134"/>
      <c r="L155" s="134"/>
      <c r="M155" s="134"/>
      <c r="N155" s="127"/>
      <c r="O155" s="127"/>
      <c r="P155" s="127"/>
      <c r="Q155" s="127"/>
      <c r="R155" s="127"/>
      <c r="S155" s="134"/>
      <c r="T155" s="134"/>
      <c r="U155" s="134"/>
      <c r="V155" s="134"/>
      <c r="W155" s="134"/>
      <c r="X155" s="134"/>
      <c r="Y155" s="134"/>
      <c r="Z155" s="134"/>
      <c r="AA155" s="134"/>
      <c r="AB155" s="134"/>
      <c r="AC155" s="134"/>
      <c r="AD155" s="134"/>
    </row>
    <row r="156" spans="1:32" s="171" customFormat="1" x14ac:dyDescent="0.35">
      <c r="A156" s="125"/>
      <c r="B156" s="144" t="s">
        <v>261</v>
      </c>
      <c r="C156" s="120"/>
      <c r="D156" s="146">
        <v>2.25</v>
      </c>
      <c r="E156" s="140"/>
      <c r="F156" s="140"/>
      <c r="G156" s="121"/>
      <c r="H156" s="180"/>
      <c r="I156" s="134"/>
      <c r="J156" s="134"/>
      <c r="K156" s="134"/>
      <c r="L156" s="134"/>
      <c r="M156" s="134"/>
      <c r="N156" s="127"/>
      <c r="O156" s="127"/>
      <c r="P156" s="127"/>
      <c r="Q156" s="127"/>
      <c r="R156" s="127"/>
      <c r="S156" s="134"/>
      <c r="T156" s="134"/>
      <c r="U156" s="134"/>
      <c r="V156" s="134"/>
      <c r="W156" s="134"/>
      <c r="X156" s="134"/>
      <c r="Y156" s="134"/>
      <c r="Z156" s="134"/>
      <c r="AA156" s="134"/>
      <c r="AB156" s="134"/>
      <c r="AC156" s="134"/>
      <c r="AD156" s="134"/>
    </row>
    <row r="157" spans="1:32" s="171" customFormat="1" ht="61.2" x14ac:dyDescent="0.35">
      <c r="A157" s="126"/>
      <c r="B157" s="145" t="s">
        <v>262</v>
      </c>
      <c r="C157" s="124"/>
      <c r="D157" s="147">
        <v>3</v>
      </c>
      <c r="E157" s="140"/>
      <c r="F157" s="140"/>
      <c r="G157" s="121"/>
      <c r="H157" s="180"/>
      <c r="I157" s="134"/>
      <c r="J157" s="134"/>
      <c r="K157" s="134"/>
      <c r="L157" s="134"/>
      <c r="M157" s="134"/>
      <c r="N157" s="127"/>
      <c r="O157" s="127"/>
      <c r="P157" s="127"/>
      <c r="Q157" s="127"/>
      <c r="R157" s="127"/>
      <c r="S157" s="134"/>
      <c r="T157" s="134"/>
      <c r="U157" s="134"/>
      <c r="V157" s="134"/>
      <c r="W157" s="134"/>
      <c r="X157" s="134"/>
      <c r="Y157" s="134"/>
      <c r="Z157" s="134"/>
      <c r="AA157" s="134"/>
      <c r="AB157" s="134"/>
      <c r="AC157" s="134"/>
      <c r="AD157" s="134"/>
    </row>
    <row r="158" spans="1:32" s="171" customFormat="1" ht="66.75" customHeight="1" x14ac:dyDescent="0.35">
      <c r="A158" s="254" t="str">
        <f>IF(A153="x", $D153, IF(A154="x", $D154, IF(A155="x", $D155, IF(A156="x", $D156, IF(A157="x", $D157, "-")))))</f>
        <v>-</v>
      </c>
      <c r="B158" s="272" t="s">
        <v>158</v>
      </c>
      <c r="C158" s="254" t="str">
        <f>IF(C153="x", $D153, IF(C154="x", $D154, IF(C155="x", $D155, IF(C156="x", $D156, IF(C157="x", $D157, "-")))))</f>
        <v>-</v>
      </c>
      <c r="D158" s="149" t="s">
        <v>158</v>
      </c>
      <c r="E158" s="140"/>
      <c r="F158" s="140"/>
      <c r="G158" s="121"/>
      <c r="H158" s="180"/>
      <c r="I158" s="134"/>
      <c r="J158" s="134"/>
      <c r="K158" s="134"/>
      <c r="L158" s="134"/>
      <c r="M158" s="134"/>
      <c r="N158" s="127"/>
      <c r="O158" s="127"/>
      <c r="P158" s="127"/>
      <c r="Q158" s="127"/>
      <c r="R158" s="127"/>
      <c r="S158" s="134"/>
      <c r="T158" s="134"/>
      <c r="U158" s="134"/>
      <c r="V158" s="134"/>
      <c r="W158" s="134"/>
      <c r="X158" s="134"/>
      <c r="Y158" s="134"/>
      <c r="Z158" s="134"/>
      <c r="AA158" s="134"/>
      <c r="AB158" s="134"/>
      <c r="AC158" s="134"/>
      <c r="AD158" s="134"/>
    </row>
    <row r="159" spans="1:32" s="171" customFormat="1" ht="22.8" x14ac:dyDescent="0.4">
      <c r="A159" s="221" t="s">
        <v>263</v>
      </c>
      <c r="B159" s="216"/>
      <c r="C159" s="219"/>
      <c r="D159" s="216"/>
      <c r="E159" s="334"/>
      <c r="F159" s="341"/>
      <c r="G159" s="140"/>
      <c r="H159" s="140"/>
      <c r="I159" s="121"/>
      <c r="J159" s="180"/>
      <c r="K159" s="134"/>
      <c r="L159" s="134"/>
      <c r="M159" s="134"/>
      <c r="N159" s="134"/>
      <c r="O159" s="134"/>
      <c r="P159" s="127"/>
      <c r="Q159" s="127"/>
      <c r="R159" s="127"/>
      <c r="S159" s="127"/>
      <c r="T159" s="127"/>
      <c r="U159" s="134"/>
      <c r="V159" s="134"/>
      <c r="W159" s="134"/>
      <c r="X159" s="134"/>
      <c r="Y159" s="134"/>
      <c r="Z159" s="134"/>
      <c r="AA159" s="134"/>
      <c r="AB159" s="134"/>
      <c r="AC159" s="134"/>
      <c r="AD159" s="134"/>
      <c r="AE159" s="134"/>
      <c r="AF159" s="134"/>
    </row>
    <row r="160" spans="1:32" s="171" customFormat="1" ht="21" x14ac:dyDescent="0.35">
      <c r="A160" s="175" t="s">
        <v>152</v>
      </c>
      <c r="B160" s="176"/>
      <c r="C160" s="177"/>
      <c r="D160" s="176"/>
      <c r="E160" s="339"/>
      <c r="F160" s="340"/>
      <c r="G160" s="140"/>
      <c r="H160" s="140"/>
      <c r="I160" s="121"/>
      <c r="J160" s="180"/>
      <c r="K160" s="134"/>
      <c r="L160" s="134"/>
      <c r="M160" s="134"/>
      <c r="N160" s="134"/>
      <c r="O160" s="134"/>
      <c r="P160" s="127"/>
      <c r="Q160" s="127"/>
      <c r="R160" s="127"/>
      <c r="S160" s="127"/>
      <c r="T160" s="127"/>
      <c r="U160" s="134"/>
      <c r="V160" s="134"/>
      <c r="W160" s="134"/>
      <c r="X160" s="134"/>
      <c r="Y160" s="134"/>
      <c r="Z160" s="134"/>
      <c r="AA160" s="134"/>
      <c r="AB160" s="134"/>
      <c r="AC160" s="134"/>
      <c r="AD160" s="134"/>
      <c r="AE160" s="134"/>
      <c r="AF160" s="134"/>
    </row>
    <row r="161" spans="1:32" s="183" customFormat="1" ht="40.049999999999997" customHeight="1" x14ac:dyDescent="0.35">
      <c r="A161" s="170" t="s">
        <v>264</v>
      </c>
      <c r="B161" s="176"/>
      <c r="C161" s="177"/>
      <c r="D161" s="176"/>
      <c r="E161" s="339"/>
      <c r="F161" s="340"/>
      <c r="G161" s="135"/>
      <c r="H161" s="135"/>
      <c r="I161" s="74"/>
      <c r="J161" s="74"/>
      <c r="K161" s="135"/>
      <c r="L161" s="135"/>
      <c r="M161" s="135"/>
      <c r="N161" s="135"/>
      <c r="O161" s="135"/>
      <c r="P161" s="74"/>
      <c r="Q161" s="74"/>
      <c r="R161" s="74"/>
      <c r="S161" s="74"/>
      <c r="T161" s="74"/>
      <c r="U161" s="135"/>
      <c r="V161" s="135"/>
      <c r="W161" s="135"/>
      <c r="X161" s="135"/>
      <c r="Y161" s="135"/>
      <c r="Z161" s="135"/>
      <c r="AA161" s="135"/>
      <c r="AB161" s="135"/>
      <c r="AC161" s="135"/>
      <c r="AD161" s="135"/>
      <c r="AE161" s="135"/>
      <c r="AF161" s="135"/>
    </row>
    <row r="162" spans="1:32" s="171" customFormat="1" ht="21" x14ac:dyDescent="0.4">
      <c r="A162" s="360" t="s">
        <v>159</v>
      </c>
      <c r="B162" s="216"/>
      <c r="C162" s="219"/>
      <c r="D162" s="216"/>
      <c r="E162" s="334"/>
      <c r="F162" s="341"/>
      <c r="G162" s="134"/>
      <c r="H162" s="134"/>
      <c r="I162" s="127"/>
      <c r="J162" s="127"/>
      <c r="K162" s="134"/>
      <c r="L162" s="134"/>
      <c r="M162" s="134"/>
      <c r="N162" s="134"/>
      <c r="O162" s="134"/>
      <c r="P162" s="127"/>
      <c r="Q162" s="127"/>
      <c r="R162" s="127"/>
      <c r="S162" s="127"/>
      <c r="T162" s="127"/>
      <c r="U162" s="134"/>
      <c r="V162" s="134"/>
      <c r="W162" s="134"/>
      <c r="X162" s="134"/>
      <c r="Y162" s="134"/>
      <c r="Z162" s="134"/>
      <c r="AA162" s="134"/>
      <c r="AB162" s="134"/>
      <c r="AC162" s="134"/>
      <c r="AD162" s="134"/>
      <c r="AE162" s="134"/>
      <c r="AF162" s="134"/>
    </row>
    <row r="163" spans="1:32" s="171" customFormat="1" ht="46.5" customHeight="1" x14ac:dyDescent="0.4">
      <c r="A163" s="128" t="s">
        <v>323</v>
      </c>
      <c r="B163" s="122" t="s">
        <v>154</v>
      </c>
      <c r="C163" s="123" t="s">
        <v>328</v>
      </c>
      <c r="D163" s="123" t="s">
        <v>153</v>
      </c>
      <c r="E163" s="134"/>
      <c r="F163" s="134"/>
      <c r="G163" s="127"/>
      <c r="H163" s="127"/>
      <c r="I163" s="134"/>
      <c r="J163" s="134"/>
      <c r="K163" s="134"/>
      <c r="L163" s="134"/>
      <c r="M163" s="134"/>
      <c r="N163" s="127"/>
      <c r="O163" s="127"/>
      <c r="P163" s="127"/>
      <c r="Q163" s="127"/>
      <c r="R163" s="134"/>
      <c r="S163" s="134"/>
      <c r="T163" s="134"/>
      <c r="U163" s="134"/>
      <c r="V163" s="134"/>
      <c r="W163" s="134"/>
      <c r="X163" s="134"/>
      <c r="Y163" s="134"/>
      <c r="Z163" s="134"/>
      <c r="AA163" s="134"/>
      <c r="AB163" s="134"/>
      <c r="AC163" s="134"/>
      <c r="AD163" s="134"/>
    </row>
    <row r="164" spans="1:32" s="171" customFormat="1" x14ac:dyDescent="0.35">
      <c r="A164" s="125"/>
      <c r="B164" s="144" t="s">
        <v>265</v>
      </c>
      <c r="C164" s="120"/>
      <c r="D164" s="146">
        <v>1</v>
      </c>
      <c r="E164" s="134"/>
      <c r="F164" s="134"/>
      <c r="G164" s="134"/>
      <c r="H164" s="134"/>
      <c r="I164" s="134"/>
      <c r="J164" s="134"/>
      <c r="K164" s="134"/>
      <c r="L164" s="134"/>
      <c r="M164" s="134"/>
      <c r="N164" s="127"/>
      <c r="O164" s="127"/>
      <c r="P164" s="127"/>
      <c r="Q164" s="127"/>
      <c r="R164" s="127"/>
      <c r="S164" s="134"/>
      <c r="T164" s="134"/>
      <c r="U164" s="134"/>
      <c r="V164" s="134"/>
      <c r="W164" s="134"/>
      <c r="X164" s="134"/>
      <c r="Y164" s="134"/>
      <c r="Z164" s="134"/>
      <c r="AA164" s="134"/>
      <c r="AB164" s="134"/>
      <c r="AC164" s="134"/>
      <c r="AD164" s="134"/>
    </row>
    <row r="165" spans="1:32" s="171" customFormat="1" ht="40.799999999999997" x14ac:dyDescent="0.35">
      <c r="A165" s="125"/>
      <c r="B165" s="144" t="s">
        <v>266</v>
      </c>
      <c r="C165" s="120"/>
      <c r="D165" s="146">
        <v>2</v>
      </c>
      <c r="E165" s="134"/>
      <c r="F165" s="134"/>
      <c r="G165" s="134"/>
      <c r="H165" s="134"/>
      <c r="I165" s="134"/>
      <c r="J165" s="134"/>
      <c r="K165" s="134"/>
      <c r="L165" s="134"/>
      <c r="M165" s="134"/>
      <c r="N165" s="127"/>
      <c r="O165" s="127"/>
      <c r="P165" s="127"/>
      <c r="Q165" s="127"/>
      <c r="R165" s="127"/>
      <c r="S165" s="134"/>
      <c r="T165" s="134"/>
      <c r="U165" s="134"/>
      <c r="V165" s="134"/>
      <c r="W165" s="134"/>
      <c r="X165" s="134"/>
      <c r="Y165" s="134"/>
      <c r="Z165" s="134"/>
      <c r="AA165" s="134"/>
      <c r="AB165" s="134"/>
      <c r="AC165" s="134"/>
      <c r="AD165" s="134"/>
    </row>
    <row r="166" spans="1:32" s="171" customFormat="1" ht="40.799999999999997" x14ac:dyDescent="0.35">
      <c r="A166" s="126"/>
      <c r="B166" s="145" t="s">
        <v>267</v>
      </c>
      <c r="C166" s="124"/>
      <c r="D166" s="147">
        <v>3</v>
      </c>
      <c r="E166" s="134"/>
      <c r="F166" s="134"/>
      <c r="G166" s="134"/>
      <c r="H166" s="134"/>
      <c r="I166" s="134"/>
      <c r="J166" s="134"/>
      <c r="K166" s="134"/>
      <c r="L166" s="134"/>
      <c r="M166" s="134"/>
      <c r="N166" s="127"/>
      <c r="O166" s="127"/>
      <c r="P166" s="127"/>
      <c r="Q166" s="127"/>
      <c r="R166" s="127"/>
      <c r="S166" s="134"/>
      <c r="T166" s="134"/>
      <c r="U166" s="134"/>
      <c r="V166" s="134"/>
      <c r="W166" s="134"/>
      <c r="X166" s="134"/>
      <c r="Y166" s="134"/>
      <c r="Z166" s="134"/>
      <c r="AA166" s="134"/>
      <c r="AB166" s="134"/>
      <c r="AC166" s="134"/>
      <c r="AD166" s="134"/>
    </row>
    <row r="167" spans="1:32" s="183" customFormat="1" ht="40.049999999999997" customHeight="1" x14ac:dyDescent="0.35">
      <c r="A167" s="254" t="str">
        <f>IF(A164="x", $D164, IF(A165="x", $D165, IF(A166="x", $D166, "-")))</f>
        <v>-</v>
      </c>
      <c r="B167" s="272" t="s">
        <v>158</v>
      </c>
      <c r="C167" s="255" t="str">
        <f>IF(C164="x", $D164, IF(C165="x", $D165, IF(C166="x", $D166, "-")))</f>
        <v>-</v>
      </c>
      <c r="D167" s="149" t="s">
        <v>158</v>
      </c>
      <c r="E167" s="135"/>
      <c r="F167" s="135"/>
      <c r="G167" s="74"/>
      <c r="H167" s="74"/>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row>
    <row r="168" spans="1:32" ht="40.049999999999997" customHeight="1" x14ac:dyDescent="0.35">
      <c r="I168"/>
      <c r="J168"/>
      <c r="P168"/>
      <c r="Q168"/>
      <c r="R168"/>
      <c r="S168"/>
    </row>
    <row r="169" spans="1:32" ht="22.8" x14ac:dyDescent="0.4">
      <c r="A169" s="165" t="s">
        <v>333</v>
      </c>
      <c r="I169"/>
      <c r="J169"/>
      <c r="P169"/>
      <c r="Q169"/>
      <c r="R169"/>
      <c r="S169"/>
    </row>
    <row r="170" spans="1:32" s="171" customFormat="1" ht="22.8" x14ac:dyDescent="0.4">
      <c r="A170" s="221" t="s">
        <v>186</v>
      </c>
      <c r="B170" s="216"/>
      <c r="C170" s="219"/>
      <c r="D170" s="216"/>
      <c r="E170" s="334"/>
      <c r="F170" s="341"/>
      <c r="I170" s="37"/>
      <c r="J170" s="37"/>
      <c r="P170" s="37"/>
      <c r="Q170" s="37"/>
      <c r="R170" s="37"/>
      <c r="S170" s="37"/>
    </row>
    <row r="171" spans="1:32" s="171" customFormat="1" ht="21" x14ac:dyDescent="0.35">
      <c r="A171" s="357" t="s">
        <v>152</v>
      </c>
      <c r="B171" s="176"/>
      <c r="C171" s="177"/>
      <c r="D171" s="176"/>
      <c r="E171" s="339"/>
      <c r="F171" s="340"/>
      <c r="I171" s="37"/>
      <c r="J171" s="37"/>
      <c r="P171" s="37"/>
      <c r="Q171" s="37"/>
      <c r="R171" s="37"/>
      <c r="S171" s="37"/>
    </row>
    <row r="172" spans="1:32" s="183" customFormat="1" ht="40.049999999999997" customHeight="1" x14ac:dyDescent="0.4">
      <c r="A172" s="128" t="s">
        <v>324</v>
      </c>
      <c r="B172" s="122" t="s">
        <v>154</v>
      </c>
      <c r="C172" s="128" t="s">
        <v>326</v>
      </c>
      <c r="D172" s="329" t="s">
        <v>153</v>
      </c>
      <c r="E172" s="339"/>
      <c r="F172" s="340"/>
      <c r="I172" s="1"/>
      <c r="J172" s="1"/>
      <c r="P172" s="1"/>
      <c r="Q172" s="1"/>
      <c r="R172" s="1"/>
      <c r="S172" s="1"/>
    </row>
    <row r="173" spans="1:32" s="171" customFormat="1" ht="60.75" customHeight="1" x14ac:dyDescent="0.35">
      <c r="A173" s="129"/>
      <c r="B173" s="144" t="s">
        <v>187</v>
      </c>
      <c r="C173" s="125"/>
      <c r="D173" s="146">
        <v>0</v>
      </c>
      <c r="E173" s="339"/>
      <c r="F173" s="340"/>
      <c r="I173" s="37"/>
      <c r="J173" s="37"/>
      <c r="P173" s="37"/>
      <c r="Q173" s="37"/>
      <c r="R173" s="37"/>
      <c r="S173" s="37"/>
    </row>
    <row r="174" spans="1:32" s="171" customFormat="1" ht="40.799999999999997" x14ac:dyDescent="0.35">
      <c r="A174" s="129"/>
      <c r="B174" s="144" t="s">
        <v>188</v>
      </c>
      <c r="C174" s="125"/>
      <c r="D174" s="146">
        <v>1.5</v>
      </c>
      <c r="E174" s="339"/>
      <c r="F174" s="340"/>
      <c r="I174" s="37"/>
      <c r="J174" s="37"/>
      <c r="P174" s="37"/>
      <c r="Q174" s="37"/>
      <c r="R174" s="37"/>
      <c r="S174" s="37"/>
    </row>
    <row r="175" spans="1:32" s="171" customFormat="1" ht="40.799999999999997" x14ac:dyDescent="0.35">
      <c r="A175" s="130"/>
      <c r="B175" s="145" t="s">
        <v>189</v>
      </c>
      <c r="C175" s="125"/>
      <c r="D175" s="147">
        <v>3</v>
      </c>
      <c r="E175" s="339"/>
      <c r="F175" s="340"/>
      <c r="I175" s="37"/>
      <c r="J175" s="37"/>
      <c r="P175" s="37"/>
      <c r="Q175" s="37"/>
      <c r="R175" s="37"/>
      <c r="S175" s="37"/>
    </row>
    <row r="176" spans="1:32" s="171" customFormat="1" ht="21" x14ac:dyDescent="0.35">
      <c r="A176" s="257" t="str">
        <f>IF(A173="x", $D173, IF(A174="x", $D174, IF(A175="x", $D175, "-")))</f>
        <v>-</v>
      </c>
      <c r="B176" s="272" t="s">
        <v>158</v>
      </c>
      <c r="C176" s="257" t="str">
        <f>IF(C173="x", $D173, IF(C174="x", $D174, IF(C175="x", $D175, "-")))</f>
        <v>-</v>
      </c>
      <c r="D176" s="308" t="s">
        <v>158</v>
      </c>
      <c r="E176" s="339"/>
      <c r="F176" s="340"/>
      <c r="I176" s="37"/>
      <c r="J176" s="37"/>
      <c r="P176" s="37"/>
      <c r="Q176" s="37"/>
      <c r="R176" s="37"/>
      <c r="S176" s="37"/>
    </row>
    <row r="177" spans="1:19" s="183" customFormat="1" ht="21" x14ac:dyDescent="0.4">
      <c r="A177" s="359" t="s">
        <v>159</v>
      </c>
      <c r="B177" s="216"/>
      <c r="C177" s="219"/>
      <c r="D177" s="216"/>
      <c r="E177" s="334"/>
      <c r="F177" s="341"/>
      <c r="I177" s="1"/>
      <c r="J177" s="1"/>
      <c r="P177" s="1"/>
      <c r="Q177" s="1"/>
      <c r="R177" s="1"/>
      <c r="S177" s="1"/>
    </row>
    <row r="178" spans="1:19" s="171" customFormat="1" ht="63" x14ac:dyDescent="0.4">
      <c r="A178" s="128" t="s">
        <v>323</v>
      </c>
      <c r="B178" s="122" t="s">
        <v>154</v>
      </c>
      <c r="C178" s="123" t="s">
        <v>328</v>
      </c>
      <c r="D178" s="123" t="s">
        <v>153</v>
      </c>
      <c r="G178" s="37"/>
      <c r="H178" s="37"/>
      <c r="N178" s="37"/>
      <c r="O178" s="37"/>
      <c r="P178" s="37"/>
      <c r="Q178" s="37"/>
    </row>
    <row r="179" spans="1:19" s="171" customFormat="1" ht="40.799999999999997" x14ac:dyDescent="0.35">
      <c r="A179" s="129"/>
      <c r="B179" s="144" t="s">
        <v>187</v>
      </c>
      <c r="C179" s="125"/>
      <c r="D179" s="146">
        <v>0</v>
      </c>
      <c r="G179" s="37"/>
      <c r="H179" s="37"/>
      <c r="N179" s="37"/>
      <c r="O179" s="37"/>
      <c r="P179" s="37"/>
      <c r="Q179" s="37"/>
    </row>
    <row r="180" spans="1:19" s="183" customFormat="1" ht="40.049999999999997" customHeight="1" x14ac:dyDescent="0.35">
      <c r="A180" s="129"/>
      <c r="B180" s="144" t="s">
        <v>188</v>
      </c>
      <c r="C180" s="125"/>
      <c r="D180" s="146">
        <v>1.5</v>
      </c>
      <c r="G180" s="1"/>
      <c r="H180" s="1"/>
      <c r="N180" s="1"/>
      <c r="O180" s="1"/>
      <c r="P180" s="1"/>
      <c r="Q180" s="1"/>
    </row>
    <row r="181" spans="1:19" s="171" customFormat="1" ht="66" customHeight="1" x14ac:dyDescent="0.35">
      <c r="A181" s="130"/>
      <c r="B181" s="145" t="s">
        <v>189</v>
      </c>
      <c r="C181" s="125"/>
      <c r="D181" s="147">
        <v>3</v>
      </c>
      <c r="G181" s="37"/>
      <c r="H181" s="37"/>
      <c r="N181" s="37"/>
      <c r="O181" s="37"/>
      <c r="P181" s="37"/>
      <c r="Q181" s="37"/>
    </row>
    <row r="182" spans="1:19" s="171" customFormat="1" ht="21" x14ac:dyDescent="0.35">
      <c r="A182" s="257" t="str">
        <f>IF(A179="x", $D179, IF(A180="x", $D180, IF(A181="x", $D181, "-")))</f>
        <v>-</v>
      </c>
      <c r="B182" s="272" t="s">
        <v>158</v>
      </c>
      <c r="C182" s="257" t="str">
        <f>IF(C179="x", $D179, IF(C180="x", $D180, IF(C181="x", $D181, "-")))</f>
        <v>-</v>
      </c>
      <c r="D182" s="149" t="s">
        <v>158</v>
      </c>
      <c r="G182" s="37"/>
      <c r="H182" s="37"/>
      <c r="N182" s="37"/>
      <c r="O182" s="37"/>
      <c r="P182" s="37"/>
      <c r="Q182" s="37"/>
    </row>
    <row r="183" spans="1:19" ht="22.8" x14ac:dyDescent="0.4">
      <c r="A183" s="206" t="s">
        <v>203</v>
      </c>
      <c r="B183" s="216"/>
      <c r="C183" s="219"/>
      <c r="D183" s="216"/>
      <c r="E183" s="334"/>
      <c r="F183" s="341"/>
    </row>
    <row r="184" spans="1:19" ht="21" x14ac:dyDescent="0.35">
      <c r="A184" s="357" t="s">
        <v>152</v>
      </c>
      <c r="B184" s="176"/>
      <c r="C184" s="177"/>
      <c r="D184" s="176"/>
      <c r="E184" s="339"/>
      <c r="F184" s="340"/>
    </row>
    <row r="185" spans="1:19" ht="63" x14ac:dyDescent="0.4">
      <c r="A185" s="128" t="s">
        <v>324</v>
      </c>
      <c r="B185" s="122" t="s">
        <v>154</v>
      </c>
      <c r="C185" s="128" t="s">
        <v>325</v>
      </c>
      <c r="D185" s="329" t="s">
        <v>153</v>
      </c>
      <c r="E185" s="339"/>
      <c r="F185" s="340"/>
    </row>
    <row r="186" spans="1:19" x14ac:dyDescent="0.35">
      <c r="A186" s="129"/>
      <c r="B186" s="144" t="s">
        <v>204</v>
      </c>
      <c r="C186" s="125"/>
      <c r="D186" s="148">
        <v>0</v>
      </c>
      <c r="E186" s="339"/>
      <c r="F186" s="340"/>
    </row>
    <row r="187" spans="1:19" x14ac:dyDescent="0.35">
      <c r="A187" s="129"/>
      <c r="B187" s="144" t="s">
        <v>205</v>
      </c>
      <c r="C187" s="125"/>
      <c r="D187" s="148">
        <v>0.75</v>
      </c>
      <c r="E187" s="339"/>
      <c r="F187" s="340"/>
    </row>
    <row r="188" spans="1:19" ht="40.799999999999997" x14ac:dyDescent="0.35">
      <c r="A188" s="129"/>
      <c r="B188" s="144" t="s">
        <v>206</v>
      </c>
      <c r="C188" s="125"/>
      <c r="D188" s="148">
        <v>1.5</v>
      </c>
      <c r="E188" s="339"/>
      <c r="F188" s="340"/>
    </row>
    <row r="189" spans="1:19" ht="40.799999999999997" x14ac:dyDescent="0.35">
      <c r="A189" s="129"/>
      <c r="B189" s="144" t="s">
        <v>207</v>
      </c>
      <c r="C189" s="125"/>
      <c r="D189" s="148">
        <v>2.25</v>
      </c>
      <c r="E189" s="339"/>
      <c r="F189" s="340"/>
    </row>
    <row r="190" spans="1:19" x14ac:dyDescent="0.35">
      <c r="A190" s="130"/>
      <c r="B190" s="145" t="s">
        <v>208</v>
      </c>
      <c r="C190" s="125"/>
      <c r="D190" s="149">
        <v>3</v>
      </c>
      <c r="E190" s="339"/>
      <c r="F190" s="340"/>
    </row>
    <row r="191" spans="1:19" ht="21" x14ac:dyDescent="0.35">
      <c r="A191" s="257" t="str">
        <f>IF(A186="x", $D186, IF(A187="x", $D187, IF(A188="x", $D188, IF(A189="x", $D189, IF(A190="x", $D190, "-")))))</f>
        <v>-</v>
      </c>
      <c r="B191" s="272" t="s">
        <v>158</v>
      </c>
      <c r="C191" s="257" t="str">
        <f>IF(C186="x", $D186, IF(C187="x", $D187, IF(C188="x", $D188, IF(C189="x", $D189, IF(C190="x", $D190, "-")))))</f>
        <v>-</v>
      </c>
      <c r="D191" s="308" t="s">
        <v>158</v>
      </c>
      <c r="E191" s="339"/>
      <c r="F191" s="340"/>
    </row>
    <row r="192" spans="1:19" ht="21" x14ac:dyDescent="0.4">
      <c r="A192" s="359" t="s">
        <v>159</v>
      </c>
      <c r="B192" s="230"/>
      <c r="C192" s="230"/>
      <c r="D192" s="230"/>
      <c r="E192" s="345"/>
      <c r="F192" s="345"/>
    </row>
    <row r="193" spans="1:19" ht="63" x14ac:dyDescent="0.4">
      <c r="A193" s="128" t="s">
        <v>323</v>
      </c>
      <c r="B193" s="122" t="s">
        <v>154</v>
      </c>
      <c r="C193" s="123" t="s">
        <v>329</v>
      </c>
      <c r="D193" s="123" t="s">
        <v>153</v>
      </c>
      <c r="E193"/>
      <c r="F193"/>
      <c r="G193" s="1"/>
      <c r="H193" s="1"/>
      <c r="I193"/>
      <c r="J193"/>
      <c r="N193" s="37"/>
      <c r="O193" s="37"/>
      <c r="R193"/>
      <c r="S193"/>
    </row>
    <row r="194" spans="1:19" x14ac:dyDescent="0.35">
      <c r="A194" s="129"/>
      <c r="B194" s="144" t="s">
        <v>209</v>
      </c>
      <c r="C194" s="120"/>
      <c r="D194" s="146">
        <v>0</v>
      </c>
      <c r="E194"/>
      <c r="F194"/>
      <c r="G194" s="1"/>
      <c r="H194" s="1"/>
      <c r="I194"/>
      <c r="J194"/>
      <c r="N194" s="37"/>
      <c r="O194" s="37"/>
      <c r="R194"/>
      <c r="S194"/>
    </row>
    <row r="195" spans="1:19" x14ac:dyDescent="0.35">
      <c r="A195" s="129"/>
      <c r="B195" s="144" t="s">
        <v>210</v>
      </c>
      <c r="C195" s="120"/>
      <c r="D195" s="146">
        <v>0.75</v>
      </c>
      <c r="E195"/>
      <c r="F195"/>
      <c r="G195" s="1"/>
      <c r="H195" s="1"/>
      <c r="I195"/>
      <c r="J195"/>
      <c r="N195" s="37"/>
      <c r="O195" s="37"/>
      <c r="R195"/>
      <c r="S195"/>
    </row>
    <row r="196" spans="1:19" ht="40.799999999999997" x14ac:dyDescent="0.35">
      <c r="A196" s="129"/>
      <c r="B196" s="144" t="s">
        <v>211</v>
      </c>
      <c r="C196" s="120"/>
      <c r="D196" s="146">
        <v>1.5</v>
      </c>
      <c r="E196"/>
      <c r="F196"/>
      <c r="G196" s="1"/>
      <c r="H196" s="1"/>
      <c r="I196"/>
      <c r="J196"/>
      <c r="N196" s="37"/>
      <c r="O196" s="37"/>
      <c r="R196"/>
      <c r="S196"/>
    </row>
    <row r="197" spans="1:19" ht="40.799999999999997" x14ac:dyDescent="0.35">
      <c r="A197" s="129"/>
      <c r="B197" s="144" t="s">
        <v>212</v>
      </c>
      <c r="C197" s="120"/>
      <c r="D197" s="146">
        <v>2.25</v>
      </c>
      <c r="E197"/>
      <c r="F197"/>
      <c r="G197" s="1"/>
      <c r="H197" s="1"/>
      <c r="I197"/>
      <c r="J197"/>
      <c r="N197" s="37"/>
      <c r="O197" s="37"/>
      <c r="R197"/>
      <c r="S197"/>
    </row>
    <row r="198" spans="1:19" x14ac:dyDescent="0.35">
      <c r="A198" s="130"/>
      <c r="B198" s="145" t="s">
        <v>213</v>
      </c>
      <c r="C198" s="124"/>
      <c r="D198" s="147">
        <v>3</v>
      </c>
      <c r="E198"/>
      <c r="F198"/>
      <c r="G198" s="1"/>
      <c r="H198" s="1"/>
      <c r="I198"/>
      <c r="J198"/>
      <c r="N198" s="37"/>
      <c r="O198" s="37"/>
      <c r="R198"/>
      <c r="S198"/>
    </row>
    <row r="199" spans="1:19" ht="21" x14ac:dyDescent="0.35">
      <c r="A199" s="257" t="str">
        <f>IF(A194="x", D194, IF(A195="x", D195, IF(A196="x", D196, IF(A197="x", D197, IF(A198="x", D198, "-")))))</f>
        <v>-</v>
      </c>
      <c r="B199" s="272" t="s">
        <v>158</v>
      </c>
      <c r="C199" s="255" t="str">
        <f>IF(C194="x", D194, IF(C195="x", D195, IF(C196="x", D196, IF(C197="x", D197, IF(C198="x", D198, "-")))))</f>
        <v>-</v>
      </c>
      <c r="D199" s="149" t="s">
        <v>158</v>
      </c>
      <c r="E199"/>
      <c r="F199"/>
      <c r="G199" s="1"/>
      <c r="H199" s="1"/>
      <c r="I199"/>
      <c r="J199"/>
      <c r="N199" s="37"/>
      <c r="O199" s="37"/>
      <c r="R199"/>
      <c r="S199"/>
    </row>
    <row r="200" spans="1:19" ht="22.8" x14ac:dyDescent="0.4">
      <c r="A200" s="206" t="s">
        <v>214</v>
      </c>
      <c r="B200" s="216"/>
      <c r="C200" s="219"/>
      <c r="D200" s="216"/>
      <c r="E200" s="334"/>
      <c r="F200" s="341"/>
    </row>
    <row r="201" spans="1:19" ht="21" x14ac:dyDescent="0.35">
      <c r="A201" s="357" t="s">
        <v>152</v>
      </c>
      <c r="B201" s="176"/>
      <c r="C201" s="177"/>
      <c r="D201" s="176"/>
      <c r="E201" s="339"/>
      <c r="F201" s="340"/>
    </row>
    <row r="202" spans="1:19" ht="63" x14ac:dyDescent="0.4">
      <c r="A202" s="128" t="s">
        <v>324</v>
      </c>
      <c r="B202" s="122" t="s">
        <v>154</v>
      </c>
      <c r="C202" s="128" t="s">
        <v>326</v>
      </c>
      <c r="D202" s="329" t="s">
        <v>153</v>
      </c>
      <c r="E202" s="332"/>
      <c r="F202" s="332"/>
    </row>
    <row r="203" spans="1:19" ht="40.799999999999997" x14ac:dyDescent="0.35">
      <c r="A203" s="129"/>
      <c r="B203" s="144" t="s">
        <v>215</v>
      </c>
      <c r="C203" s="125"/>
      <c r="D203" s="146">
        <v>0</v>
      </c>
      <c r="E203" s="346"/>
      <c r="F203" s="338"/>
    </row>
    <row r="204" spans="1:19" ht="40.799999999999997" x14ac:dyDescent="0.35">
      <c r="A204" s="130"/>
      <c r="B204" s="145" t="s">
        <v>216</v>
      </c>
      <c r="C204" s="125"/>
      <c r="D204" s="147">
        <v>3</v>
      </c>
      <c r="E204" s="346"/>
      <c r="F204" s="338"/>
    </row>
    <row r="205" spans="1:19" ht="21" x14ac:dyDescent="0.35">
      <c r="A205" s="257" t="str">
        <f>IF(A203="x",$D203, IF(A204="x", $D204, "-"))</f>
        <v>-</v>
      </c>
      <c r="B205" s="272" t="s">
        <v>158</v>
      </c>
      <c r="C205" s="257" t="str">
        <f>IF(C203="x", $D203, IF(C204="x", $D204, "-"))</f>
        <v>-</v>
      </c>
      <c r="D205" s="308" t="s">
        <v>158</v>
      </c>
      <c r="E205" s="346"/>
      <c r="F205" s="338"/>
    </row>
    <row r="206" spans="1:19" ht="21" x14ac:dyDescent="0.4">
      <c r="A206" s="359" t="s">
        <v>159</v>
      </c>
      <c r="B206" s="230"/>
      <c r="C206" s="230"/>
      <c r="D206" s="230"/>
      <c r="E206" s="345"/>
      <c r="F206" s="345"/>
    </row>
    <row r="207" spans="1:19" ht="63" x14ac:dyDescent="0.4">
      <c r="A207" s="128" t="s">
        <v>323</v>
      </c>
      <c r="B207" s="122" t="s">
        <v>154</v>
      </c>
      <c r="C207" s="128" t="s">
        <v>328</v>
      </c>
      <c r="D207" s="123" t="s">
        <v>153</v>
      </c>
      <c r="E207"/>
      <c r="F207"/>
      <c r="G207" s="1"/>
      <c r="H207" s="1"/>
      <c r="I207"/>
      <c r="J207"/>
      <c r="N207" s="37"/>
      <c r="O207" s="37"/>
      <c r="R207"/>
      <c r="S207"/>
    </row>
    <row r="208" spans="1:19" ht="40.799999999999997" x14ac:dyDescent="0.35">
      <c r="A208" s="129"/>
      <c r="B208" s="144" t="s">
        <v>217</v>
      </c>
      <c r="C208" s="120"/>
      <c r="D208" s="146">
        <v>0</v>
      </c>
      <c r="E208"/>
      <c r="F208"/>
      <c r="G208" s="1"/>
      <c r="H208" s="1"/>
      <c r="I208"/>
      <c r="J208"/>
      <c r="N208" s="37"/>
      <c r="O208" s="37"/>
      <c r="R208"/>
      <c r="S208"/>
    </row>
    <row r="209" spans="1:19" ht="40.799999999999997" x14ac:dyDescent="0.35">
      <c r="A209" s="130"/>
      <c r="B209" s="145" t="s">
        <v>218</v>
      </c>
      <c r="C209" s="124"/>
      <c r="D209" s="147">
        <v>3</v>
      </c>
      <c r="E209"/>
      <c r="F209"/>
      <c r="G209" s="1"/>
      <c r="H209" s="1"/>
      <c r="I209"/>
      <c r="J209"/>
      <c r="N209" s="37"/>
      <c r="O209" s="37"/>
      <c r="R209"/>
      <c r="S209"/>
    </row>
    <row r="210" spans="1:19" ht="21" x14ac:dyDescent="0.35">
      <c r="A210" s="257" t="str">
        <f>IF(A208="x", $D208, IF(A209="x", $D209, "-"))</f>
        <v>-</v>
      </c>
      <c r="B210" s="272" t="s">
        <v>158</v>
      </c>
      <c r="C210" s="257" t="str">
        <f>IF(C208="x", $D208, IF(C209="x", $D209, "-"))</f>
        <v>-</v>
      </c>
      <c r="D210" s="149" t="s">
        <v>158</v>
      </c>
      <c r="E210"/>
      <c r="F210"/>
      <c r="G210" s="1"/>
      <c r="H210" s="1"/>
      <c r="I210"/>
      <c r="J210"/>
      <c r="N210" s="37"/>
      <c r="O210" s="37"/>
      <c r="R210"/>
      <c r="S210"/>
    </row>
    <row r="211" spans="1:19" x14ac:dyDescent="0.35">
      <c r="A211" s="216"/>
      <c r="B211" s="219"/>
      <c r="C211" s="183"/>
      <c r="D211" s="216"/>
      <c r="E211" s="334"/>
      <c r="F211" s="341"/>
    </row>
    <row r="212" spans="1:19" ht="21" x14ac:dyDescent="0.35">
      <c r="A212" s="168"/>
      <c r="B212" s="168"/>
      <c r="C212" s="171"/>
      <c r="D212" s="168"/>
      <c r="E212" s="332"/>
      <c r="F212" s="332"/>
    </row>
    <row r="213" spans="1:19" ht="21" x14ac:dyDescent="0.35">
      <c r="A213" s="321" t="s">
        <v>320</v>
      </c>
      <c r="B213" s="182"/>
      <c r="C213" s="321" t="s">
        <v>322</v>
      </c>
      <c r="D213" s="171"/>
      <c r="E213" s="332"/>
      <c r="F213" s="332"/>
    </row>
    <row r="214" spans="1:19" ht="22.8" x14ac:dyDescent="0.4">
      <c r="A214" s="216"/>
      <c r="B214" s="206" t="s">
        <v>226</v>
      </c>
      <c r="C214" s="216"/>
      <c r="D214" s="183"/>
      <c r="E214" s="334"/>
      <c r="F214" s="334"/>
    </row>
    <row r="215" spans="1:19" ht="21" x14ac:dyDescent="0.35">
      <c r="A215" s="253"/>
      <c r="B215" s="302" t="s">
        <v>227</v>
      </c>
      <c r="C215" s="176"/>
      <c r="D215" s="171"/>
      <c r="E215" s="339"/>
      <c r="F215" s="339"/>
    </row>
    <row r="216" spans="1:19" ht="21" x14ac:dyDescent="0.35">
      <c r="A216" s="253"/>
      <c r="B216" s="302" t="s">
        <v>228</v>
      </c>
      <c r="C216" s="176"/>
      <c r="D216" s="171"/>
      <c r="E216" s="339"/>
      <c r="F216" s="339"/>
    </row>
    <row r="217" spans="1:19" ht="21" x14ac:dyDescent="0.35">
      <c r="A217" s="118">
        <v>4</v>
      </c>
      <c r="B217" s="303" t="s">
        <v>229</v>
      </c>
      <c r="C217" s="120">
        <v>4</v>
      </c>
      <c r="D217" s="171"/>
      <c r="E217" s="339"/>
      <c r="F217" s="339"/>
    </row>
    <row r="218" spans="1:19" ht="22.8" x14ac:dyDescent="0.4">
      <c r="A218" s="216"/>
      <c r="B218" s="206" t="s">
        <v>230</v>
      </c>
      <c r="C218" s="216"/>
      <c r="D218" s="183"/>
      <c r="E218" s="334"/>
      <c r="F218" s="334"/>
    </row>
    <row r="219" spans="1:19" ht="21" x14ac:dyDescent="0.35">
      <c r="A219" s="325">
        <f>ROUND(SUM(MVRiskFactors_LightingConditions_RoadwaySegments[[#Totals],[Current
Along Segment (Place "X" for condition that most closely applies)]],MVRiskFactors_FixedObjects_RoadwaySegments[[#Totals],[Current
Along Segment (Place "X" for condition that most closely applies) ]],MVRiskFactors_TopographicalRisks_RoadwaySegments[[#Totals],[Current
Along Segment (Place "X" for condition that most closely applies)]],MVRiskFactors_Driveways_RoadwaySegments[[#Totals],[Current
Along Segment (Place "X" for condition that most closely applies)]],MVRiskFactors_Curvature_RoadwaySegments[[#Totals],[Current
Along Segment (Place "X" for condition that most closely applies)]],MVRiskFactors_ObstructedSightDistance_RoadwaySegments[[#Totals],[Current
Along Segment (Place "X" for condition that most closely applies)]],MVRiskFactors_RoadsideCharacteristics_RoadwaySegments[[#Totals],[Current
Along Segment (Place "X" for condition that most closely applies)]],MVRiskFactors_SeparationofOpposingVehicularDirectionOfTravel_RoadwaySegments[[#Totals],[Current
Along Segment (Place "X" for condition that most closely applies)]],MVRiskFactors_CrossingConflictDriveway_RoadwaySegments[[#Totals],[Current
Along Segment (Place "X" for condition that most closely applies)]])*4/3,0)</f>
        <v>0</v>
      </c>
      <c r="B219" s="302" t="s">
        <v>231</v>
      </c>
      <c r="C219" s="304">
        <f>ROUND(SUM(MVRiskFactors_LightingConditions_RoadwaySegments[[#Totals],[After Improvement
Along Segment (Place "X" for condition that most closely applies)]],MVRiskFactors_FixedObjects_RoadwaySegments[[#Totals],[After Improvement
Along Segment (Place "X" for condition that most closely applies)]],MVRiskFactors_TopographicalRisks_RoadwaySegments[[#Totals],[After Improvement
Along Segment (Place "X" for condition that most closely applies)]],MVRiskFactors_Driveways_RoadwaySegments[[#Totals],[After Improvement
Along Segment (Place "X" for condition that most closely applies)]],MVRiskFactors_Curvature_RoadwaySegments[[#Totals],[After Improvement
Along Segment (Place "X" for condition that most closely applies)]],MVRiskFactors_ObstructedSightDistance_RoadwaySegments[[#Totals],[After Improvement
Along Segment (Place "X" for condition that most closely applies)2]],MVRiskFactors_RoadsideCharacteristics_RoadwaySegments[[#Totals],[After Improvement
Along Segment (Place "X" for condition that most closely applies)]],MVRiskFactors_SeparationofOpposingVehicularDirectionOfTravel_RoadwaySegments[[#Totals],[After Improvement
Along Segment (Place "X" for condition that most closely applies)2]],MVRiskFactors_CrossingConflictDriveway_RoadwaySegments[[#Totals],[After Improvement
Along Segment (Place "X" for condition that most closely applies)]])*4/3,0)</f>
        <v>0</v>
      </c>
      <c r="D219" s="171"/>
      <c r="E219" s="347"/>
      <c r="F219" s="339"/>
    </row>
    <row r="220" spans="1:19" ht="21" x14ac:dyDescent="0.35">
      <c r="A220" s="326">
        <f>ROUND(SUM(MVRiskFactors_LightingConditions_Intersections[[#Totals],[Current
Roadway Approaches (Place "X" for condition that most closely applies)]],MVRiskFactors_RightTurnOnRed_Intersections[[#Totals],[Current
Roadway Approaches (Place "X" for condition that most closely applies)]],MVRiskFactors_PermissiveLeftTurns_Intersections[[#Totals],[Current
Roadway Approaches (Place "X" for condition that most closely applies)]],MVRiskFactors_TopographicalRisks_Intersections[[#Totals],[Current
Roadway Approaches (Place "X" for condition that most closely applies)]],MVRiskFactors_ChannelizedRightTurnLane_Intersections[[#Totals],[Current
Roadway Approaches (Place "X" for condition that most closely applies)]],MVRiskFactors_Driveways_Intersections[[#Totals],[Current
Roadway Approaches (Place "X" for condition that most closely applies)]],MVRiskFactors_SkewedIntersection_Intersections[[#Totals],[Current
Roadway Approaches (Place "X" for condition that most closely applies)]],MVRiskFactors_ObstructedSightDistance_Intersections[[#Totals],[Current
Roadway Approaches (Place "X" for condition that most closely applies)]],MVRiskFactors_RoadsideCharacteristics_Intersections[[#Totals],[Current
Roadway Approaches (Place "X" for condition that most closely applies)]],MVRiskFactors_SeparationofOpposingVehicularDirectionOfTravel_Intersections[[#Totals],[Current
Roadway Approaches (Place "X" for condition that most closely applies)]],MVRiskFactors_CrossingConflictDriveway_Intersections[[#Totals],[Current
Roadway Approaches (Place "X" for condition that most closely applies)]])*4/3/A217,0)</f>
        <v>0</v>
      </c>
      <c r="B220" s="303" t="s">
        <v>232</v>
      </c>
      <c r="C220" s="267">
        <f>ROUND(SUM(MVRiskFactors_LightingConditions_Intersections[[#Totals],[After Improvement Roadway Approaches (Place "X" for condition that most closely applies)]],MVRiskFactors_RightTurnOnRed_Intersections[[#Totals],[After Improvement
Roadway Approaches (Place "X" for condition that most closely applies)]],MVRiskFactors_PermissiveLeftTurns_Intersections[[#Totals],[After Improvement
Roadway Approaches (Place "X" for condition that most closely applies)]],MVRiskFactors_TopographicalRisks_Intersections[[#Totals],[After Improvement
Roadway Approaches (Place "X" for condition that most closely applies)]],MVRiskFactors_ChannelizedRightTurnLane_Intersections[[#Totals],[After Improvement
Roadway Approaches (Place "X" for condition that most closely applies)]],MVRiskFactors_Driveways_Intersections[[#Totals],[After Improvement
Roadway Approaches (Place "X" for condition that most closely applies)]],MVRiskFactors_ObstructedSightDistance_Intersections[[#Totals],[After Improvement Roadway Approaches (Place "X" for condition that most closely applies)]],MVRiskFactors_RoadsideCharacteristics_Intersections[[#Totals],[After Improvement
Roadway Approaches (Place "X" for condition that most closely applies)]],MVRiskFactors_SeparationofOpposingVehicularDirectionOfTravel_Intersections[[#Totals],[After Improvement Roadway Approaches (Place "X" for condition that most closely applies)]],MVRiskFactors_CrossingConflictDriveway_Intersections[[#Totals],[After Improvement
Roadway Approaches (Place "X" for condition that most closely applies)]])*4/3/C217,0)</f>
        <v>0</v>
      </c>
      <c r="D220" s="171"/>
      <c r="E220" s="347"/>
      <c r="F220" s="339"/>
    </row>
    <row r="221" spans="1:19" ht="22.8" x14ac:dyDescent="0.4">
      <c r="A221" s="216"/>
      <c r="B221" s="206" t="s">
        <v>270</v>
      </c>
      <c r="C221" s="216"/>
    </row>
    <row r="222" spans="1:19" ht="21" x14ac:dyDescent="0.35">
      <c r="A222" s="325">
        <f>ROUND(SUM(MVRiskFactors_LightingConditions_RoadwaySegments[[#Totals],[Current
Along Segment (Place "X" for condition that most closely applies)]],MVRiskFactors_TopographicalRisks_RoadwaySegments[[#Totals],[Current
Along Segment (Place "X" for condition that most closely applies)]],MVRiskFactors_Driveways_RoadwaySegments[[#Totals],[Current
Along Segment (Place "X" for condition that most closely applies)]],MVRiskFactors_Curvature_RoadwaySegments[[#Totals],[Current
Along Segment (Place "X" for condition that most closely applies)]],MVRiskFactors_ObstructedSightDistance_RoadwaySegments[[#Totals],[Current
Along Segment (Place "X" for condition that most closely applies)]],VRURiskFactors_PedestrianSpaceSeparation_RoadwaySegments13[[#Totals],[Current
Along Segment (Place "X" for condition that most closely applies)]],VRURiskFactors_BikeSpaceSeparation_RoadwaySegments16[[#Totals],[Along Segment (Place "X" for condition that most closely applies) ]],VRURiskFactors_PedBikeTimeSeparation_RoadwaySegments19[[#Totals],[Current
Along Segment (Place "X" for condition that most closely applies)]])*4/3,0)</f>
        <v>0</v>
      </c>
      <c r="B222" s="302" t="s">
        <v>231</v>
      </c>
      <c r="C222" s="304">
        <f>ROUND(SUM(MVRiskFactors_LightingConditions_RoadwaySegments[[#Totals],[After Improvement
Along Segment (Place "X" for condition that most closely applies)]],MVRiskFactors_TopographicalRisks_RoadwaySegments[[#Totals],[After Improvement
Along Segment (Place "X" for condition that most closely applies)]],MVRiskFactors_Driveways_RoadwaySegments[[#Totals],[After Improvement
Along Segment (Place "X" for condition that most closely applies)]],MVRiskFactors_Curvature_RoadwaySegments[[#Totals],[After Improvement
Along Segment (Place "X" for condition that most closely applies)]],MVRiskFactors_ObstructedSightDistance_RoadwaySegments[[#Totals],[After Improvement
Along Segment (Place "X" for condition that most closely applies)2]],VRURiskFactors_PedestrianSpaceSeparation_RoadwaySegments13[[#Totals],[After Improvement
Along Segment (Place "X" for condition that most closely applies)2]],VRURiskFactors_PedBikeTimeSeparation_RoadwaySegments19[[#Totals],[After Improvement
Along Segment (Place "X" for condition that most closely applies)2]])*4/3,0)</f>
        <v>0</v>
      </c>
    </row>
    <row r="223" spans="1:19" ht="21" x14ac:dyDescent="0.35">
      <c r="A223" s="326">
        <f>ROUND(SUM(MVRiskFactors_LightingConditions_Intersections[[#Totals],[Current
Roadway Approaches (Place "X" for condition that most closely applies)]],MVRiskFactors_RightTurnOnRed_Intersections[[#Totals],[Current
Roadway Approaches (Place "X" for condition that most closely applies)]],MVRiskFactors_PermissiveLeftTurns_Intersections[[#Totals],[Current
Roadway Approaches (Place "X" for condition that most closely applies)]],MVRiskFactors_TopographicalRisks_Intersections[[#Totals],[Current
Roadway Approaches (Place "X" for condition that most closely applies)]],MVRiskFactors_ChannelizedRightTurnLane_Intersections[[#Totals],[Current
Roadway Approaches (Place "X" for condition that most closely applies)]],MVRiskFactors_Driveways_Intersections[[#Totals],[Current
Roadway Approaches (Place "X" for condition that most closely applies)]],MVRiskFactors_ObstructedSightDistance_Intersections[[#Totals],[Current
Roadway Approaches (Place "X" for condition that most closely applies)]],VRURiskFactors_PedestrianSpaceSeparation_Intersections15[[#Totals],[Current
Roadway Approaches (Place "X" for condition that most closely applies)]],VRURiskFactors_BikeSpaceSeparation_Intersections18[[#Totals],[Current
Roadway Approaches (Place "X" for condition that most closely applies)]],VRURiskFactors_PedBikeTimeSeparation_Intersections22[[#Totals],[Current
Roadway Approaches (Place "X" for condition that most closely applies)]],VRURiskFactors_BikeTimeSeparation_Intersections23[[#Totals],[Current
Roadway Approaches (Place "X" for condition that most closely applies)]],MVRiskFactors_RoadsideCharacteristics_Intersections[[#Totals],[Current
Roadway Approaches (Place "X" for condition that most closely applies)]],MVRiskFactors_SeparationofOpposingVehicularDirectionOfTravel_Intersections[[#Totals],[Current
Roadway Approaches (Place "X" for condition that most closely applies)]],MVRiskFactors_CrossingConflictDriveway_Intersections[[#Totals],[Current
Roadway Approaches (Place "X" for condition that most closely applies)]])*4/3/A217,0)</f>
        <v>0</v>
      </c>
      <c r="B223" s="303" t="s">
        <v>232</v>
      </c>
      <c r="C223" s="267">
        <f>ROUND(SUM(MVRiskFactors_LightingConditions_Intersections[[#Totals],[After Improvement Roadway Approaches (Place "X" for condition that most closely applies)]],MVRiskFactors_RightTurnOnRed_Intersections[[#Totals],[After Improvement
Roadway Approaches (Place "X" for condition that most closely applies)]],MVRiskFactors_PermissiveLeftTurns_Intersections[[#Totals],[After Improvement
Roadway Approaches (Place "X" for condition that most closely applies)]],MVRiskFactors_TopographicalRisks_Intersections[[#Totals],[After Improvement
Roadway Approaches (Place "X" for condition that most closely applies)]],MVRiskFactors_ChannelizedRightTurnLane_Intersections[[#Totals],[After Improvement
Roadway Approaches (Place "X" for condition that most closely applies)]],MVRiskFactors_Driveways_Intersections[[#Totals],[After Improvement
Roadway Approaches (Place "X" for condition that most closely applies)]],MVRiskFactors_SkewedIntersection_Intersections[[#Totals],[After Improvement
Roadway Approaches (Place "X" for condition that most closely applies)]],MVRiskFactors_ObstructedSightDistance_Intersections[[#Totals],[After Improvement Roadway Approaches (Place "X" for condition that most closely applies)]],VRURiskFactors_PedestrianSpaceSeparation_Intersections15[[#Totals],[After Improvement
Roadway Approaches (Place "X" for condition that most closely applies)]],VRURiskFactors_BikeSpaceSeparation_Intersections18[[#Totals],[After Improvement
Roadway Approaches (Place "X" for condition that most closely applies)]],VRURiskFactors_PedBikeTimeSeparation_Intersections22[[#Totals],[After Improvement
Roadway Approaches (Place "X" for condition that most closely applies)]],VRURiskFactors_BikeTimeSeparation_Intersections23[[#Totals],[After Improvement
Roadway Approaches (Place "X" for condition that most closely applies)]])*4/3/C217,0)</f>
        <v>0</v>
      </c>
    </row>
    <row r="231" spans="1:5" x14ac:dyDescent="0.35">
      <c r="C231" s="64"/>
      <c r="D231" s="42"/>
      <c r="E231" s="348"/>
    </row>
    <row r="232" spans="1:5" x14ac:dyDescent="0.35">
      <c r="A232" s="64"/>
      <c r="B232" s="64"/>
    </row>
  </sheetData>
  <phoneticPr fontId="29" type="noConversion"/>
  <conditionalFormatting sqref="A6:A8 A35:D35 I119:I120 P119:S120 G121 N121:Q121 G125 N127:Q127 P128:S133 I143:I144 P143:S144 P146:S147 I149:I151 P149:S151 N152:Q152 G152:G153 G155:G158 N155:Q158 I159:I162 P159:S162">
    <cfRule type="containsText" dxfId="52" priority="51" operator="containsText" text="x">
      <formula>NOT(ISERROR(SEARCH("x",A6)))</formula>
    </cfRule>
  </conditionalFormatting>
  <conditionalFormatting sqref="A20:A21 A24">
    <cfRule type="containsText" dxfId="51" priority="66" operator="containsText" text="x">
      <formula>NOT(ISERROR(SEARCH("x",A20)))</formula>
    </cfRule>
  </conditionalFormatting>
  <conditionalFormatting sqref="A28">
    <cfRule type="containsText" dxfId="50" priority="48" operator="containsText" text="x">
      <formula>NOT(ISERROR(SEARCH("x",A28)))</formula>
    </cfRule>
  </conditionalFormatting>
  <conditionalFormatting sqref="A31:A33 C31:C33">
    <cfRule type="containsText" dxfId="49" priority="46" operator="containsText" text="x">
      <formula>NOT(ISERROR(SEARCH("x",A31)))</formula>
    </cfRule>
  </conditionalFormatting>
  <conditionalFormatting sqref="A40:A43 C40:C43">
    <cfRule type="containsText" dxfId="48" priority="45" operator="containsText" text="x">
      <formula>NOT(ISERROR(SEARCH("x",A40)))</formula>
    </cfRule>
  </conditionalFormatting>
  <conditionalFormatting sqref="A45">
    <cfRule type="containsText" dxfId="47" priority="43" operator="containsText" text="x">
      <formula>NOT(ISERROR(SEARCH("x",A45)))</formula>
    </cfRule>
  </conditionalFormatting>
  <conditionalFormatting sqref="A48:A50">
    <cfRule type="containsText" dxfId="46" priority="41" operator="containsText" text="x">
      <formula>NOT(ISERROR(SEARCH("x",A48)))</formula>
    </cfRule>
  </conditionalFormatting>
  <conditionalFormatting sqref="A54:A56 C54:C56">
    <cfRule type="containsText" dxfId="45" priority="42" operator="containsText" text="x">
      <formula>NOT(ISERROR(SEARCH("x",A54)))</formula>
    </cfRule>
  </conditionalFormatting>
  <conditionalFormatting sqref="A63:A65 C63:C65">
    <cfRule type="containsText" dxfId="44" priority="59" operator="containsText" text="x">
      <formula>NOT(ISERROR(SEARCH("x",A63)))</formula>
    </cfRule>
  </conditionalFormatting>
  <conditionalFormatting sqref="A70:A74">
    <cfRule type="containsText" dxfId="43" priority="37" operator="containsText" text="x">
      <formula>NOT(ISERROR(SEARCH("x",A70)))</formula>
    </cfRule>
  </conditionalFormatting>
  <conditionalFormatting sqref="A78:A80 C78:C80">
    <cfRule type="containsText" dxfId="42" priority="58" operator="containsText" text="x">
      <formula>NOT(ISERROR(SEARCH("x",A78)))</formula>
    </cfRule>
  </conditionalFormatting>
  <conditionalFormatting sqref="A83:A84">
    <cfRule type="containsText" dxfId="41" priority="71" operator="containsText" text="x">
      <formula>NOT(ISERROR(SEARCH("x",A83)))</formula>
    </cfRule>
  </conditionalFormatting>
  <conditionalFormatting sqref="A87:A88 C87:C88">
    <cfRule type="containsText" dxfId="40" priority="32" operator="containsText" text="x">
      <formula>NOT(ISERROR(SEARCH("x",A87)))</formula>
    </cfRule>
  </conditionalFormatting>
  <conditionalFormatting sqref="A91">
    <cfRule type="containsText" dxfId="39" priority="31" operator="containsText" text="x">
      <formula>NOT(ISERROR(SEARCH("x",A91)))</formula>
    </cfRule>
  </conditionalFormatting>
  <conditionalFormatting sqref="A93:A95">
    <cfRule type="containsText" dxfId="38" priority="30" operator="containsText" text="x">
      <formula>NOT(ISERROR(SEARCH("x",A93)))</formula>
    </cfRule>
  </conditionalFormatting>
  <conditionalFormatting sqref="A97">
    <cfRule type="containsText" dxfId="37" priority="63" operator="containsText" text="x">
      <formula>NOT(ISERROR(SEARCH("x",A97)))</formula>
    </cfRule>
  </conditionalFormatting>
  <conditionalFormatting sqref="A100:A102">
    <cfRule type="containsText" dxfId="36" priority="44" operator="containsText" text="x">
      <formula>NOT(ISERROR(SEARCH("x",A100)))</formula>
    </cfRule>
  </conditionalFormatting>
  <conditionalFormatting sqref="A106:A108 C106:C108">
    <cfRule type="containsText" dxfId="35" priority="62" operator="containsText" text="x">
      <formula>NOT(ISERROR(SEARCH("x",A106)))</formula>
    </cfRule>
  </conditionalFormatting>
  <conditionalFormatting sqref="A114:A118 A143:D143 A146:A149">
    <cfRule type="containsText" dxfId="34" priority="15" operator="containsText" text="x">
      <formula>NOT(ISERROR(SEARCH("x",A114)))</formula>
    </cfRule>
  </conditionalFormatting>
  <conditionalFormatting sqref="A122:A126 C122:C126">
    <cfRule type="containsText" dxfId="33" priority="14" operator="containsText" text="x">
      <formula>NOT(ISERROR(SEARCH("x",A122)))</formula>
    </cfRule>
  </conditionalFormatting>
  <conditionalFormatting sqref="A131:A135">
    <cfRule type="containsText" dxfId="32" priority="13" operator="containsText" text="x">
      <formula>NOT(ISERROR(SEARCH("x",A131)))</formula>
    </cfRule>
  </conditionalFormatting>
  <conditionalFormatting sqref="A139:A141 C139:C141">
    <cfRule type="containsText" dxfId="31" priority="12" operator="containsText" text="x">
      <formula>NOT(ISERROR(SEARCH("x",A139)))</formula>
    </cfRule>
  </conditionalFormatting>
  <conditionalFormatting sqref="A153:A157 C153:C157">
    <cfRule type="containsText" dxfId="30" priority="11" operator="containsText" text="x">
      <formula>NOT(ISERROR(SEARCH("x",A153)))</formula>
    </cfRule>
  </conditionalFormatting>
  <conditionalFormatting sqref="A159">
    <cfRule type="containsText" dxfId="29" priority="10" operator="containsText" text="x">
      <formula>NOT(ISERROR(SEARCH("x",A159)))</formula>
    </cfRule>
  </conditionalFormatting>
  <conditionalFormatting sqref="A164:A166 C164:C166">
    <cfRule type="containsText" dxfId="28" priority="9" operator="containsText" text="x">
      <formula>NOT(ISERROR(SEARCH("x",A164)))</formula>
    </cfRule>
  </conditionalFormatting>
  <conditionalFormatting sqref="A170">
    <cfRule type="containsText" dxfId="27" priority="40" operator="containsText" text="x">
      <formula>NOT(ISERROR(SEARCH("x",A170)))</formula>
    </cfRule>
  </conditionalFormatting>
  <conditionalFormatting sqref="A173:A175">
    <cfRule type="containsText" dxfId="26" priority="38" operator="containsText" text="x">
      <formula>NOT(ISERROR(SEARCH("x",A173)))</formula>
    </cfRule>
  </conditionalFormatting>
  <conditionalFormatting sqref="A179:A181 C179:C181">
    <cfRule type="containsText" dxfId="25" priority="39" operator="containsText" text="x">
      <formula>NOT(ISERROR(SEARCH("x",A179)))</formula>
    </cfRule>
  </conditionalFormatting>
  <conditionalFormatting sqref="A186:A190">
    <cfRule type="containsText" dxfId="24" priority="36" operator="containsText" text="x">
      <formula>NOT(ISERROR(SEARCH("x",A186)))</formula>
    </cfRule>
  </conditionalFormatting>
  <conditionalFormatting sqref="A194:A198 C194:C198">
    <cfRule type="containsText" dxfId="23" priority="35" operator="containsText" text="x">
      <formula>NOT(ISERROR(SEARCH("x",A194)))</formula>
    </cfRule>
  </conditionalFormatting>
  <conditionalFormatting sqref="A203:A204">
    <cfRule type="containsText" dxfId="22" priority="34" operator="containsText" text="x">
      <formula>NOT(ISERROR(SEARCH("x",A203)))</formula>
    </cfRule>
  </conditionalFormatting>
  <conditionalFormatting sqref="A208:A209 C208:C209">
    <cfRule type="containsText" dxfId="21" priority="33" operator="containsText" text="x">
      <formula>NOT(ISERROR(SEARCH("x",A208)))</formula>
    </cfRule>
  </conditionalFormatting>
  <conditionalFormatting sqref="A215:A217">
    <cfRule type="containsText" dxfId="20" priority="24" operator="containsText" text="x">
      <formula>NOT(ISERROR(SEARCH("x",A215)))</formula>
    </cfRule>
  </conditionalFormatting>
  <conditionalFormatting sqref="A26:C26">
    <cfRule type="containsText" dxfId="19" priority="49" operator="containsText" text="x">
      <formula>NOT(ISERROR(SEARCH("x",A26)))</formula>
    </cfRule>
  </conditionalFormatting>
  <conditionalFormatting sqref="B213">
    <cfRule type="containsText" dxfId="18" priority="22" operator="containsText" text="x">
      <formula>NOT(ISERROR(SEARCH("x",B213)))</formula>
    </cfRule>
  </conditionalFormatting>
  <conditionalFormatting sqref="B90:D90">
    <cfRule type="containsText" dxfId="17" priority="55" operator="containsText" text="x">
      <formula>NOT(ISERROR(SEARCH("x",B90)))</formula>
    </cfRule>
  </conditionalFormatting>
  <conditionalFormatting sqref="C6:C8">
    <cfRule type="containsText" dxfId="16" priority="1" operator="containsText" text="x">
      <formula>NOT(ISERROR(SEARCH("x",C6)))</formula>
    </cfRule>
  </conditionalFormatting>
  <conditionalFormatting sqref="C20:C21">
    <cfRule type="containsText" dxfId="15" priority="2" operator="containsText" text="x">
      <formula>NOT(ISERROR(SEARCH("x",C20)))</formula>
    </cfRule>
  </conditionalFormatting>
  <conditionalFormatting sqref="C48:C50">
    <cfRule type="containsText" dxfId="14" priority="3" operator="containsText" text="x">
      <formula>NOT(ISERROR(SEARCH("x",C48)))</formula>
    </cfRule>
  </conditionalFormatting>
  <conditionalFormatting sqref="C70:C74">
    <cfRule type="containsText" dxfId="13" priority="17" operator="containsText" text="x">
      <formula>NOT(ISERROR(SEARCH("x",C70)))</formula>
    </cfRule>
  </conditionalFormatting>
  <conditionalFormatting sqref="C93:C95">
    <cfRule type="containsText" dxfId="12" priority="21" operator="containsText" text="x">
      <formula>NOT(ISERROR(SEARCH("x",C93)))</formula>
    </cfRule>
  </conditionalFormatting>
  <conditionalFormatting sqref="C100:C102">
    <cfRule type="containsText" dxfId="11" priority="4" operator="containsText" text="x">
      <formula>NOT(ISERROR(SEARCH("x",C100)))</formula>
    </cfRule>
  </conditionalFormatting>
  <conditionalFormatting sqref="C114:C118">
    <cfRule type="containsText" dxfId="10" priority="5" operator="containsText" text="x">
      <formula>NOT(ISERROR(SEARCH("x",C114)))</formula>
    </cfRule>
  </conditionalFormatting>
  <conditionalFormatting sqref="C131:C135">
    <cfRule type="containsText" dxfId="9" priority="6" operator="containsText" text="x">
      <formula>NOT(ISERROR(SEARCH("x",C131)))</formula>
    </cfRule>
  </conditionalFormatting>
  <conditionalFormatting sqref="C146:C149">
    <cfRule type="containsText" dxfId="8" priority="7" operator="containsText" text="x">
      <formula>NOT(ISERROR(SEARCH("x",C146)))</formula>
    </cfRule>
  </conditionalFormatting>
  <conditionalFormatting sqref="C173:C175">
    <cfRule type="containsText" dxfId="7" priority="16" operator="containsText" text="x">
      <formula>NOT(ISERROR(SEARCH("x",C173)))</formula>
    </cfRule>
  </conditionalFormatting>
  <conditionalFormatting sqref="C186:C190">
    <cfRule type="containsText" dxfId="6" priority="8" operator="containsText" text="x">
      <formula>NOT(ISERROR(SEARCH("x",C186)))</formula>
    </cfRule>
  </conditionalFormatting>
  <conditionalFormatting sqref="C203:C204">
    <cfRule type="containsText" dxfId="5" priority="20" operator="containsText" text="x">
      <formula>NOT(ISERROR(SEARCH("x",C203)))</formula>
    </cfRule>
  </conditionalFormatting>
  <conditionalFormatting sqref="C217">
    <cfRule type="containsText" dxfId="4" priority="23" operator="containsText" text="x">
      <formula>NOT(ISERROR(SEARCH("x",C217)))</formula>
    </cfRule>
  </conditionalFormatting>
  <conditionalFormatting sqref="I2:I3 A12:A14 C12:C14 B17:D17 I135:I136 P135:S136 G138:G140 N138:Q140 N164:Q166 G167">
    <cfRule type="containsText" dxfId="3" priority="81" operator="containsText" text="x">
      <formula>NOT(ISERROR(SEARCH("x",A2)))</formula>
    </cfRule>
  </conditionalFormatting>
  <conditionalFormatting sqref="I5:I7 I9:I10">
    <cfRule type="containsText" dxfId="2" priority="80" operator="containsText" text="x">
      <formula>NOT(ISERROR(SEARCH("x",I5)))</formula>
    </cfRule>
  </conditionalFormatting>
  <conditionalFormatting sqref="P5:S7">
    <cfRule type="containsText" dxfId="1" priority="79" operator="containsText" text="x">
      <formula>NOT(ISERROR(SEARCH("x",P5)))</formula>
    </cfRule>
  </conditionalFormatting>
  <conditionalFormatting sqref="P9:S10">
    <cfRule type="containsText" dxfId="0" priority="78" operator="containsText" text="x">
      <formula>NOT(ISERROR(SEARCH("x",P9)))</formula>
    </cfRule>
  </conditionalFormatting>
  <dataValidations count="1">
    <dataValidation type="list" allowBlank="1" showInputMessage="1" showErrorMessage="1" sqref="J111:M111 J113:M113" xr:uid="{E9F5057D-B0C6-4C33-B078-63C695FDC07A}">
      <formula1>$A$2:$A$6</formula1>
    </dataValidation>
  </dataValidations>
  <pageMargins left="0.7" right="0.7" top="0.75" bottom="0.75" header="0.3" footer="0.3"/>
  <pageSetup orientation="portrait" r:id="rId1"/>
  <tableParts count="2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s>
  <extLst>
    <ext xmlns:x14="http://schemas.microsoft.com/office/spreadsheetml/2009/9/main" uri="{CCE6A557-97BC-4b89-ADB6-D9C93CAAB3DF}">
      <x14:dataValidations xmlns:xm="http://schemas.microsoft.com/office/excel/2006/main" count="1">
        <x14:dataValidation type="list" allowBlank="1" showInputMessage="1" showErrorMessage="1" xr:uid="{44D553E0-978E-4290-A113-748A471E8D48}">
          <x14:formula1>
            <xm:f>'Scoring Calcs'!$F$19:$F$23</xm:f>
          </x14:formula1>
          <xm:sqref>A217 C217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9F51-AE44-44AD-8CC4-795C9CD6365D}">
  <sheetPr>
    <tabColor theme="7" tint="0.39997558519241921"/>
    <pageSetUpPr fitToPage="1"/>
  </sheetPr>
  <dimension ref="A1:O54"/>
  <sheetViews>
    <sheetView zoomScale="70" zoomScaleNormal="70" zoomScaleSheetLayoutView="100" zoomScalePageLayoutView="40" workbookViewId="0">
      <selection activeCell="D22" sqref="D22"/>
    </sheetView>
  </sheetViews>
  <sheetFormatPr defaultRowHeight="20.399999999999999" x14ac:dyDescent="0.35"/>
  <cols>
    <col min="1" max="1" width="21.06640625" style="3" customWidth="1"/>
    <col min="2" max="2" width="32.19921875" style="3" customWidth="1"/>
    <col min="3" max="3" width="17.73046875" style="3" customWidth="1"/>
    <col min="4" max="4" width="33.3984375" style="3" customWidth="1"/>
    <col min="5" max="5" width="18.3984375" customWidth="1"/>
    <col min="6" max="6" width="38.86328125" style="1" customWidth="1"/>
    <col min="7" max="7" width="14.1328125" style="1" customWidth="1"/>
    <col min="8" max="9" width="20.796875" style="1" customWidth="1"/>
    <col min="10" max="10" width="35" style="1" customWidth="1"/>
    <col min="11" max="11" width="12.19921875" style="1" customWidth="1"/>
    <col min="12" max="13" width="21" style="1" customWidth="1"/>
  </cols>
  <sheetData>
    <row r="1" spans="1:14" ht="35.25" customHeight="1" x14ac:dyDescent="0.35">
      <c r="A1" s="184" t="s">
        <v>289</v>
      </c>
      <c r="B1" s="185"/>
      <c r="C1" s="185"/>
      <c r="D1" s="185"/>
      <c r="E1" s="185"/>
      <c r="F1" s="157"/>
      <c r="G1" s="157"/>
      <c r="H1" s="74"/>
      <c r="I1" s="441"/>
      <c r="J1" s="441"/>
      <c r="K1" s="74"/>
      <c r="L1" s="74"/>
      <c r="M1" s="74"/>
      <c r="N1" s="64"/>
    </row>
    <row r="2" spans="1:14" s="3" customFormat="1" ht="36.75" customHeight="1" x14ac:dyDescent="0.3">
      <c r="A2" s="164" t="s">
        <v>67</v>
      </c>
      <c r="B2" s="163" t="s">
        <v>350</v>
      </c>
      <c r="C2" s="52"/>
      <c r="D2" s="52"/>
      <c r="E2" s="60"/>
      <c r="F2" s="63"/>
      <c r="G2" s="63"/>
      <c r="H2" s="63"/>
      <c r="I2" s="63"/>
      <c r="J2" s="63"/>
      <c r="K2" s="63"/>
      <c r="L2" s="63"/>
      <c r="M2" s="63"/>
      <c r="N2" s="67"/>
    </row>
    <row r="3" spans="1:14" ht="43.5" customHeight="1" x14ac:dyDescent="0.4">
      <c r="A3" s="162" t="s">
        <v>121</v>
      </c>
      <c r="B3" s="162" t="s">
        <v>290</v>
      </c>
      <c r="C3" s="162" t="s">
        <v>291</v>
      </c>
      <c r="D3" s="162" t="s">
        <v>84</v>
      </c>
      <c r="E3" s="159" t="s">
        <v>292</v>
      </c>
      <c r="F3" s="153"/>
      <c r="G3" s="153"/>
      <c r="H3" s="153"/>
      <c r="I3" s="70"/>
      <c r="J3" s="153"/>
      <c r="K3" s="153"/>
      <c r="L3" s="153"/>
      <c r="M3" s="70"/>
      <c r="N3" s="64"/>
    </row>
    <row r="4" spans="1:14" ht="25.8" x14ac:dyDescent="0.35">
      <c r="A4" s="234" t="s">
        <v>293</v>
      </c>
      <c r="B4" s="160" t="s">
        <v>279</v>
      </c>
      <c r="C4" s="258">
        <f>'Exposure Scoring Sheet'!B$24</f>
        <v>0</v>
      </c>
      <c r="D4" s="160" t="s">
        <v>287</v>
      </c>
      <c r="E4" s="260">
        <f>'Exposure Scoring Sheet'!B$45</f>
        <v>0</v>
      </c>
      <c r="F4" s="153"/>
      <c r="G4" s="153"/>
      <c r="H4" s="153"/>
      <c r="I4" s="70"/>
      <c r="J4" s="153"/>
      <c r="K4" s="153"/>
      <c r="L4" s="153"/>
      <c r="M4" s="70"/>
      <c r="N4" s="64"/>
    </row>
    <row r="5" spans="1:14" ht="25.8" x14ac:dyDescent="0.35">
      <c r="A5" s="235" t="s">
        <v>294</v>
      </c>
      <c r="B5" s="160" t="s">
        <v>279</v>
      </c>
      <c r="C5" s="258">
        <f>'Exposure Scoring Sheet'!B$72</f>
        <v>1</v>
      </c>
      <c r="D5" s="160" t="s">
        <v>287</v>
      </c>
      <c r="E5" s="260">
        <f>'Exposure Scoring Sheet'!B$97</f>
        <v>1</v>
      </c>
      <c r="F5" s="153"/>
      <c r="G5" s="153"/>
      <c r="H5" s="153"/>
      <c r="I5" s="70"/>
      <c r="J5" s="153"/>
      <c r="K5" s="153"/>
      <c r="L5" s="153"/>
      <c r="M5" s="70"/>
      <c r="N5" s="64"/>
    </row>
    <row r="6" spans="1:14" ht="25.8" x14ac:dyDescent="0.35">
      <c r="A6" s="235" t="s">
        <v>295</v>
      </c>
      <c r="B6" s="160" t="s">
        <v>279</v>
      </c>
      <c r="C6" s="258">
        <f>'Exposure Scoring Sheet'!B$116</f>
        <v>0</v>
      </c>
      <c r="D6" s="160" t="s">
        <v>287</v>
      </c>
      <c r="E6" s="260">
        <f>'Exposure Scoring Sheet'!B$132</f>
        <v>0</v>
      </c>
      <c r="F6" s="153"/>
      <c r="G6" s="153"/>
      <c r="H6" s="153"/>
      <c r="I6" s="70"/>
      <c r="J6" s="153"/>
      <c r="K6" s="153"/>
      <c r="L6" s="153"/>
      <c r="M6" s="70"/>
      <c r="N6" s="64"/>
    </row>
    <row r="7" spans="1:14" s="171" customFormat="1" ht="40.049999999999997" customHeight="1" x14ac:dyDescent="0.35">
      <c r="A7" s="236" t="s">
        <v>296</v>
      </c>
      <c r="B7" s="161" t="s">
        <v>69</v>
      </c>
      <c r="C7" s="259">
        <f>PRODUCT(C4:C6)</f>
        <v>0</v>
      </c>
      <c r="D7" s="161" t="s">
        <v>84</v>
      </c>
      <c r="E7" s="261">
        <f>PRODUCT(E4:E6)</f>
        <v>0</v>
      </c>
      <c r="F7" s="158"/>
      <c r="G7" s="158"/>
      <c r="H7" s="158"/>
      <c r="I7" s="158"/>
      <c r="J7" s="158"/>
      <c r="K7" s="158"/>
      <c r="L7" s="158"/>
      <c r="M7" s="158"/>
      <c r="N7" s="134"/>
    </row>
    <row r="8" spans="1:14" s="183" customFormat="1" ht="18" customHeight="1" x14ac:dyDescent="0.35">
      <c r="A8" s="350" t="s">
        <v>340</v>
      </c>
      <c r="B8" s="351"/>
      <c r="C8" s="352"/>
      <c r="D8" s="353"/>
      <c r="E8" s="354"/>
      <c r="F8" s="59"/>
      <c r="G8" s="59"/>
      <c r="H8" s="59"/>
      <c r="I8" s="59"/>
      <c r="J8" s="59"/>
      <c r="K8" s="59"/>
      <c r="L8" s="59"/>
      <c r="M8" s="59"/>
      <c r="N8" s="222"/>
    </row>
    <row r="9" spans="1:14" ht="22.8" x14ac:dyDescent="0.35">
      <c r="A9" s="273">
        <f>C7+E7</f>
        <v>0</v>
      </c>
      <c r="B9" s="67"/>
      <c r="C9" s="67"/>
      <c r="D9" s="67"/>
      <c r="E9" s="64"/>
      <c r="F9" s="58"/>
      <c r="G9" s="58"/>
      <c r="H9" s="58"/>
      <c r="I9" s="58"/>
      <c r="J9" s="58"/>
      <c r="K9" s="58"/>
      <c r="L9" s="58"/>
      <c r="M9" s="58"/>
      <c r="N9" s="42"/>
    </row>
    <row r="10" spans="1:14" x14ac:dyDescent="0.35">
      <c r="B10" s="67"/>
      <c r="C10" s="67"/>
      <c r="D10" s="67"/>
      <c r="E10" s="64"/>
    </row>
    <row r="11" spans="1:14" ht="42" x14ac:dyDescent="0.4">
      <c r="A11" s="162" t="s">
        <v>121</v>
      </c>
      <c r="B11" s="162" t="s">
        <v>290</v>
      </c>
      <c r="C11" s="162" t="s">
        <v>291</v>
      </c>
      <c r="D11" s="162" t="s">
        <v>84</v>
      </c>
      <c r="E11" s="159" t="s">
        <v>292</v>
      </c>
    </row>
    <row r="12" spans="1:14" ht="21" x14ac:dyDescent="0.35">
      <c r="A12" s="234" t="s">
        <v>293</v>
      </c>
      <c r="B12" s="160" t="s">
        <v>279</v>
      </c>
      <c r="C12" s="258">
        <f>'Exposure Scoring Sheet'!C$24</f>
        <v>0</v>
      </c>
      <c r="D12" s="160" t="s">
        <v>287</v>
      </c>
      <c r="E12" s="260">
        <f>'Exposure Scoring Sheet'!C$45</f>
        <v>0</v>
      </c>
    </row>
    <row r="13" spans="1:14" ht="21" x14ac:dyDescent="0.35">
      <c r="A13" s="235" t="s">
        <v>294</v>
      </c>
      <c r="B13" s="160" t="s">
        <v>279</v>
      </c>
      <c r="C13" s="258">
        <f>'Exposure Scoring Sheet'!C$72</f>
        <v>1</v>
      </c>
      <c r="D13" s="160" t="s">
        <v>287</v>
      </c>
      <c r="E13" s="260">
        <f>'Exposure Scoring Sheet'!C$97</f>
        <v>1</v>
      </c>
    </row>
    <row r="14" spans="1:14" ht="21" x14ac:dyDescent="0.35">
      <c r="A14" s="235" t="s">
        <v>295</v>
      </c>
      <c r="B14" s="160" t="s">
        <v>279</v>
      </c>
      <c r="C14" s="258">
        <f>'Exposure Scoring Sheet'!C$116</f>
        <v>0</v>
      </c>
      <c r="D14" s="160" t="s">
        <v>287</v>
      </c>
      <c r="E14" s="260">
        <f>'Exposure Scoring Sheet'!C$132</f>
        <v>0</v>
      </c>
    </row>
    <row r="15" spans="1:14" ht="21" x14ac:dyDescent="0.35">
      <c r="A15" s="236" t="s">
        <v>296</v>
      </c>
      <c r="B15" s="161" t="s">
        <v>69</v>
      </c>
      <c r="C15" s="259">
        <f>PRODUCT(C12:C14)</f>
        <v>0</v>
      </c>
      <c r="D15" s="161" t="s">
        <v>84</v>
      </c>
      <c r="E15" s="261">
        <f>PRODUCT(E12:E14)</f>
        <v>0</v>
      </c>
    </row>
    <row r="16" spans="1:14" ht="22.8" x14ac:dyDescent="0.35">
      <c r="A16" s="350" t="s">
        <v>341</v>
      </c>
      <c r="B16" s="351"/>
      <c r="C16" s="352"/>
      <c r="D16" s="353"/>
      <c r="E16" s="354"/>
    </row>
    <row r="17" spans="1:15" ht="22.8" x14ac:dyDescent="0.35">
      <c r="A17" s="273">
        <f>C15+E15</f>
        <v>0</v>
      </c>
      <c r="B17" s="67"/>
      <c r="C17" s="67"/>
      <c r="D17" s="67"/>
      <c r="E17" s="64"/>
    </row>
    <row r="18" spans="1:15" ht="22.8" x14ac:dyDescent="0.35">
      <c r="A18" s="355" t="s">
        <v>342</v>
      </c>
    </row>
    <row r="19" spans="1:15" s="3" customFormat="1" ht="22.8" x14ac:dyDescent="0.35">
      <c r="A19" s="356">
        <f>IFERROR(1-(A17/A9),)</f>
        <v>0</v>
      </c>
      <c r="E19"/>
      <c r="F19" s="1"/>
      <c r="G19" s="1"/>
      <c r="H19" s="1"/>
      <c r="I19" s="1"/>
      <c r="J19" s="1"/>
      <c r="K19" s="1"/>
      <c r="L19" s="1"/>
      <c r="M19" s="1"/>
      <c r="N19"/>
      <c r="O19"/>
    </row>
    <row r="22" spans="1:15" s="3" customFormat="1" ht="14.55" customHeight="1" x14ac:dyDescent="0.35">
      <c r="E22"/>
      <c r="F22" s="1"/>
      <c r="G22" s="1"/>
      <c r="H22" s="1"/>
      <c r="I22" s="1"/>
      <c r="J22" s="1"/>
      <c r="K22" s="1"/>
      <c r="L22" s="1"/>
      <c r="M22" s="1"/>
      <c r="N22"/>
      <c r="O22"/>
    </row>
    <row r="33" spans="5:15" s="3" customFormat="1" ht="13.05" customHeight="1" x14ac:dyDescent="0.35">
      <c r="E33"/>
      <c r="F33" s="1"/>
      <c r="G33" s="1"/>
      <c r="H33" s="1"/>
      <c r="I33" s="1"/>
      <c r="J33" s="1"/>
      <c r="K33" s="1"/>
      <c r="L33" s="1"/>
      <c r="M33" s="1"/>
      <c r="N33"/>
      <c r="O33"/>
    </row>
    <row r="54" spans="5:15" s="3" customFormat="1" ht="14.55" customHeight="1" x14ac:dyDescent="0.35">
      <c r="E54"/>
      <c r="F54" s="1"/>
      <c r="G54" s="1"/>
      <c r="H54" s="1"/>
      <c r="I54" s="1"/>
      <c r="J54" s="1"/>
      <c r="K54" s="1"/>
      <c r="L54" s="1"/>
      <c r="M54" s="1"/>
      <c r="N54"/>
      <c r="O54"/>
    </row>
  </sheetData>
  <mergeCells count="1">
    <mergeCell ref="I1:J1"/>
  </mergeCells>
  <dataValidations count="1">
    <dataValidation type="list" allowBlank="1" showInputMessage="1" showErrorMessage="1" sqref="F3:H3 J3:L3 B4 D4 B12 D12" xr:uid="{7E6851B6-977F-47A7-85BD-BC9C9E0DE5F9}">
      <formula1>"Yes, No"</formula1>
    </dataValidation>
  </dataValidations>
  <pageMargins left="0.7" right="0.7" top="0.75" bottom="0.75" header="0.3" footer="0.3"/>
  <pageSetup paperSize="3" scale="62" fitToHeight="0" orientation="portrait" horizontalDpi="1200" verticalDpi="1200"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48915-7E03-4E4E-871A-861142DAFB81}">
  <sheetPr>
    <tabColor theme="7" tint="0.79998168889431442"/>
    <pageSetUpPr fitToPage="1"/>
  </sheetPr>
  <dimension ref="A1:O54"/>
  <sheetViews>
    <sheetView zoomScale="60" zoomScaleNormal="60" zoomScaleSheetLayoutView="70" workbookViewId="0">
      <selection activeCell="E6" sqref="E6"/>
    </sheetView>
  </sheetViews>
  <sheetFormatPr defaultRowHeight="20.399999999999999" x14ac:dyDescent="0.35"/>
  <cols>
    <col min="1" max="1" width="32.6640625" style="3" customWidth="1"/>
    <col min="2" max="2" width="61.796875" style="3" customWidth="1"/>
    <col min="3" max="3" width="54" style="3" customWidth="1"/>
    <col min="4" max="4" width="16.1328125" style="3" customWidth="1"/>
    <col min="5" max="5" width="124.86328125" customWidth="1"/>
    <col min="6" max="6" width="38.86328125" style="1" customWidth="1"/>
    <col min="7" max="7" width="14.1328125" style="1" customWidth="1"/>
    <col min="8" max="9" width="20.6640625" style="1" customWidth="1"/>
    <col min="10" max="10" width="35" style="1" customWidth="1"/>
    <col min="11" max="11" width="12.19921875" style="1" customWidth="1"/>
    <col min="12" max="13" width="21" style="1" customWidth="1"/>
  </cols>
  <sheetData>
    <row r="1" spans="1:14" s="183" customFormat="1" ht="36" customHeight="1" x14ac:dyDescent="0.7">
      <c r="A1" s="299" t="s">
        <v>297</v>
      </c>
      <c r="B1" s="300"/>
      <c r="C1" s="237"/>
      <c r="D1" s="238"/>
      <c r="E1" s="238"/>
      <c r="F1" s="238"/>
      <c r="G1" s="238"/>
      <c r="H1" s="51"/>
      <c r="I1" s="239"/>
      <c r="J1" s="239"/>
      <c r="K1" s="58"/>
      <c r="L1" s="58"/>
      <c r="M1" s="58"/>
      <c r="N1" s="216"/>
    </row>
    <row r="2" spans="1:14" ht="25.8" x14ac:dyDescent="0.5">
      <c r="A2" s="298" t="s">
        <v>67</v>
      </c>
      <c r="B2" s="163">
        <f>'Exposure Scoring Sheet'!B2</f>
        <v>0</v>
      </c>
      <c r="C2" s="36"/>
      <c r="D2" s="54"/>
      <c r="E2" s="54"/>
      <c r="F2" s="54"/>
      <c r="G2" s="54"/>
      <c r="H2" s="54"/>
      <c r="I2" s="54"/>
      <c r="J2" s="54"/>
      <c r="K2" s="54"/>
      <c r="L2" s="54"/>
      <c r="M2" s="53"/>
      <c r="N2" s="35"/>
    </row>
    <row r="3" spans="1:14" ht="25.8" x14ac:dyDescent="0.5">
      <c r="A3" s="112" t="s">
        <v>120</v>
      </c>
      <c r="B3" s="113" t="s">
        <v>137</v>
      </c>
      <c r="C3" s="264" t="s">
        <v>298</v>
      </c>
      <c r="D3" s="55"/>
      <c r="E3" s="55"/>
      <c r="F3" s="55"/>
      <c r="G3" s="55"/>
      <c r="H3" s="55"/>
      <c r="I3" s="55"/>
      <c r="J3" s="55"/>
      <c r="K3" s="58"/>
      <c r="L3" s="58"/>
      <c r="M3" s="58"/>
      <c r="N3" s="35"/>
    </row>
    <row r="4" spans="1:14" ht="290.25" customHeight="1" x14ac:dyDescent="0.35">
      <c r="A4" s="114" t="s">
        <v>139</v>
      </c>
      <c r="B4" s="262" t="s">
        <v>300</v>
      </c>
      <c r="C4" s="276"/>
      <c r="D4" s="56"/>
      <c r="E4" s="56"/>
      <c r="F4" s="56"/>
      <c r="G4" s="56"/>
      <c r="H4" s="56"/>
      <c r="I4" s="56"/>
      <c r="J4" s="56"/>
      <c r="K4" s="58"/>
      <c r="L4" s="58"/>
      <c r="M4" s="58"/>
      <c r="N4" s="35"/>
    </row>
    <row r="5" spans="1:14" ht="284.25" customHeight="1" x14ac:dyDescent="0.35">
      <c r="A5" s="114" t="s">
        <v>142</v>
      </c>
      <c r="B5" s="116" t="s">
        <v>143</v>
      </c>
      <c r="C5" s="276"/>
      <c r="D5" s="56"/>
      <c r="E5" s="56"/>
      <c r="F5" s="56"/>
      <c r="G5" s="56"/>
      <c r="H5" s="56"/>
      <c r="I5" s="56"/>
      <c r="J5" s="56"/>
      <c r="N5" s="35"/>
    </row>
    <row r="6" spans="1:14" ht="350.25" customHeight="1" x14ac:dyDescent="0.35">
      <c r="A6" s="114" t="s">
        <v>145</v>
      </c>
      <c r="B6" s="262" t="s">
        <v>146</v>
      </c>
      <c r="C6" s="276"/>
      <c r="D6" s="56"/>
      <c r="E6" s="56"/>
      <c r="F6" s="56"/>
      <c r="G6" s="56"/>
      <c r="H6" s="56"/>
      <c r="I6" s="56"/>
      <c r="J6" s="56"/>
      <c r="N6" s="35"/>
    </row>
    <row r="7" spans="1:14" ht="108" customHeight="1" x14ac:dyDescent="0.35">
      <c r="A7" s="115" t="s">
        <v>148</v>
      </c>
      <c r="B7" s="263" t="s">
        <v>149</v>
      </c>
      <c r="C7" s="276"/>
      <c r="D7" s="56"/>
      <c r="E7" s="56"/>
      <c r="F7" s="56"/>
      <c r="G7" s="56"/>
      <c r="H7" s="56"/>
      <c r="I7" s="56"/>
      <c r="J7" s="56"/>
      <c r="N7" s="35"/>
    </row>
    <row r="8" spans="1:14" ht="153.75" customHeight="1" x14ac:dyDescent="0.35">
      <c r="A8" s="36"/>
      <c r="D8" s="57"/>
      <c r="E8" s="50"/>
      <c r="F8" s="51"/>
      <c r="G8" s="51"/>
      <c r="H8" s="51"/>
      <c r="I8" s="51"/>
      <c r="J8" s="51"/>
      <c r="N8" s="35"/>
    </row>
    <row r="19" spans="5:15" s="3" customFormat="1" ht="14.55" customHeight="1" x14ac:dyDescent="0.35">
      <c r="E19"/>
      <c r="F19" s="1"/>
      <c r="G19" s="1"/>
      <c r="H19" s="1"/>
      <c r="I19" s="1"/>
      <c r="J19" s="1"/>
      <c r="K19" s="1"/>
      <c r="L19" s="1"/>
      <c r="M19" s="1"/>
      <c r="N19"/>
      <c r="O19"/>
    </row>
    <row r="22" spans="5:15" s="3" customFormat="1" ht="14.55" customHeight="1" x14ac:dyDescent="0.35">
      <c r="E22"/>
      <c r="F22" s="1"/>
      <c r="G22" s="1"/>
      <c r="H22" s="1"/>
      <c r="I22" s="1"/>
      <c r="J22" s="1"/>
      <c r="K22" s="1"/>
      <c r="L22" s="1"/>
      <c r="M22" s="1"/>
      <c r="N22"/>
      <c r="O22"/>
    </row>
    <row r="33" spans="5:15" s="3" customFormat="1" ht="13.05" customHeight="1" x14ac:dyDescent="0.35">
      <c r="E33"/>
      <c r="F33" s="1"/>
      <c r="G33" s="1"/>
      <c r="H33" s="1"/>
      <c r="I33" s="1"/>
      <c r="J33" s="1"/>
      <c r="K33" s="1"/>
      <c r="L33" s="1"/>
      <c r="M33" s="1"/>
      <c r="N33"/>
      <c r="O33"/>
    </row>
    <row r="54" spans="5:15" s="3" customFormat="1" ht="14.55" customHeight="1" x14ac:dyDescent="0.35">
      <c r="E54"/>
      <c r="F54" s="1"/>
      <c r="G54" s="1"/>
      <c r="H54" s="1"/>
      <c r="I54" s="1"/>
      <c r="J54" s="1"/>
      <c r="K54" s="1"/>
      <c r="L54" s="1"/>
      <c r="M54" s="1"/>
      <c r="N54"/>
      <c r="O54"/>
    </row>
  </sheetData>
  <pageMargins left="0.7" right="0.7" top="0.75" bottom="0.75" header="0.3" footer="0.3"/>
  <pageSetup paperSize="3" scale="52" fitToHeight="0"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9169-6F8F-4B0C-B734-BE5C1609C97F}">
  <dimension ref="A1:C4"/>
  <sheetViews>
    <sheetView workbookViewId="0">
      <selection activeCell="A5" sqref="A5"/>
    </sheetView>
  </sheetViews>
  <sheetFormatPr defaultRowHeight="20.399999999999999" x14ac:dyDescent="0.35"/>
  <cols>
    <col min="1" max="1" width="36.796875" customWidth="1"/>
    <col min="3" max="3" width="79.53125" customWidth="1"/>
  </cols>
  <sheetData>
    <row r="1" spans="1:3" ht="21" x14ac:dyDescent="0.4">
      <c r="A1" s="306" t="s">
        <v>311</v>
      </c>
      <c r="B1" s="306" t="s">
        <v>309</v>
      </c>
      <c r="C1" s="306" t="s">
        <v>310</v>
      </c>
    </row>
    <row r="2" spans="1:3" s="307" customFormat="1" x14ac:dyDescent="0.35">
      <c r="A2" t="s">
        <v>313</v>
      </c>
      <c r="B2" s="307">
        <v>1</v>
      </c>
      <c r="C2" s="307" t="s">
        <v>314</v>
      </c>
    </row>
    <row r="3" spans="1:3" x14ac:dyDescent="0.35">
      <c r="A3" t="s">
        <v>312</v>
      </c>
      <c r="B3">
        <v>2</v>
      </c>
      <c r="C3" t="s">
        <v>315</v>
      </c>
    </row>
    <row r="4" spans="1:3" x14ac:dyDescent="0.35">
      <c r="A4" t="s">
        <v>346</v>
      </c>
      <c r="B4">
        <v>3</v>
      </c>
      <c r="C4" t="s">
        <v>345</v>
      </c>
    </row>
  </sheetData>
  <hyperlinks>
    <hyperlink ref="A2" r:id="rId1" display="https://highways.dot.gov/sites/fhwa.dot.gov/files/2024-04/PR1_FHWA_LcLRrlRds_ProjFrmwk_Apr24 FINAL_0.xlsx" xr:uid="{863CBB1B-B54F-441D-A071-3B4B53467D92}"/>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a7acc14-192f-4be7-905b-6f969f757a61" xsi:nil="true"/>
    <lcf76f155ced4ddcb4097134ff3c332f xmlns="db49f654-fbfa-4f67-9438-cdb4a6991d8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5ABDC3BE7A0E4E9E8C0EF7B0331D2E" ma:contentTypeVersion="18" ma:contentTypeDescription="Create a new document." ma:contentTypeScope="" ma:versionID="0abfec3b5662f0f2c1b356426081b04c">
  <xsd:schema xmlns:xsd="http://www.w3.org/2001/XMLSchema" xmlns:xs="http://www.w3.org/2001/XMLSchema" xmlns:p="http://schemas.microsoft.com/office/2006/metadata/properties" xmlns:ns2="db49f654-fbfa-4f67-9438-cdb4a6991d8b" xmlns:ns3="7a7acc14-192f-4be7-905b-6f969f757a61" targetNamespace="http://schemas.microsoft.com/office/2006/metadata/properties" ma:root="true" ma:fieldsID="db168214407178e59a5201da0c7ae1c7" ns2:_="" ns3:_="">
    <xsd:import namespace="db49f654-fbfa-4f67-9438-cdb4a6991d8b"/>
    <xsd:import namespace="7a7acc14-192f-4be7-905b-6f969f757a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9f654-fbfa-4f67-9438-cdb4a699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869760-63e5-4ad7-8e1d-ce12b2e8d0a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7acc14-192f-4be7-905b-6f969f757a6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a7b458d-9c4d-4b80-9169-97a20c632727}" ma:internalName="TaxCatchAll" ma:showField="CatchAllData" ma:web="7a7acc14-192f-4be7-905b-6f969f757a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83F12F-1D68-46F6-AF24-47AE9A7D21AE}">
  <ds:schemaRefs>
    <ds:schemaRef ds:uri="http://schemas.microsoft.com/sharepoint/v3/contenttype/forms"/>
  </ds:schemaRefs>
</ds:datastoreItem>
</file>

<file path=customXml/itemProps2.xml><?xml version="1.0" encoding="utf-8"?>
<ds:datastoreItem xmlns:ds="http://schemas.openxmlformats.org/officeDocument/2006/customXml" ds:itemID="{FFA375E5-0CA0-4822-AF88-9F55021C6355}">
  <ds:schemaRefs>
    <ds:schemaRef ds:uri="http://schemas.microsoft.com/office/2006/documentManagement/types"/>
    <ds:schemaRef ds:uri="db49f654-fbfa-4f67-9438-cdb4a6991d8b"/>
    <ds:schemaRef ds:uri="http://purl.org/dc/term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7a7acc14-192f-4be7-905b-6f969f757a61"/>
    <ds:schemaRef ds:uri="http://schemas.microsoft.com/office/2006/metadata/properties"/>
  </ds:schemaRefs>
</ds:datastoreItem>
</file>

<file path=customXml/itemProps3.xml><?xml version="1.0" encoding="utf-8"?>
<ds:datastoreItem xmlns:ds="http://schemas.openxmlformats.org/officeDocument/2006/customXml" ds:itemID="{46D8905A-F1CA-4550-941C-8952E79AF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9f654-fbfa-4f67-9438-cdb4a6991d8b"/>
    <ds:schemaRef ds:uri="7a7acc14-192f-4be7-905b-6f969f757a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Framework (Definitions)</vt:lpstr>
      <vt:lpstr>Exposure Scoring Sheet</vt:lpstr>
      <vt:lpstr>Scoring Calcs</vt:lpstr>
      <vt:lpstr>Risk Factors</vt:lpstr>
      <vt:lpstr>Summary Scoring Sheet</vt:lpstr>
      <vt:lpstr>Optional - Safe System Prompts</vt:lpstr>
      <vt:lpstr>Version Control</vt:lpstr>
      <vt:lpstr>'Exposure Scoring Sheet'!Print_Area</vt:lpstr>
      <vt:lpstr>'Framework (Definitions)'!Print_Area</vt:lpstr>
      <vt:lpstr>'Optional - Safe System Prompts'!Print_Area</vt:lpstr>
      <vt:lpstr>'Risk Factors'!Print_Area</vt:lpstr>
      <vt:lpstr>'Summary Scoring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 System Project-Based Alignment Framework</dc:title>
  <dc:subject/>
  <dc:creator>FHWA</dc:creator>
  <cp:keywords/>
  <dc:description/>
  <cp:lastModifiedBy>Brian Larson</cp:lastModifiedBy>
  <cp:revision/>
  <dcterms:created xsi:type="dcterms:W3CDTF">2022-03-21T14:03:07Z</dcterms:created>
  <dcterms:modified xsi:type="dcterms:W3CDTF">2025-10-18T01:24:55Z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0x010100455ABDC3BE7A0E4E9E8C0EF7B0331D2E</vt:lpwstr>
  </property>
  <property fmtid="{D5CDD505-2E9C-101B-9397-08002B2CF9AE}" pid="3" name="MediaServiceImageTags">
    <vt:lpwstr/>
  </property>
</Properties>
</file>